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760" activeTab="0"/>
  </bookViews>
  <sheets>
    <sheet name="Profile chart" sheetId="1" r:id="rId1"/>
    <sheet name="Data" sheetId="2" r:id="rId2"/>
    <sheet name="Birds eye view" sheetId="3" r:id="rId3"/>
    <sheet name="table" sheetId="4" r:id="rId4"/>
    <sheet name="Sheet3" sheetId="5" r:id="rId5"/>
    <sheet name="Sheet3 (2)" sheetId="6" r:id="rId6"/>
  </sheets>
  <definedNames/>
  <calcPr fullCalcOnLoad="1"/>
</workbook>
</file>

<file path=xl/sharedStrings.xml><?xml version="1.0" encoding="utf-8"?>
<sst xmlns="http://schemas.openxmlformats.org/spreadsheetml/2006/main" count="278" uniqueCount="83">
  <si>
    <t>(date) &amp; time</t>
  </si>
  <si>
    <t>CL521 temp, C</t>
  </si>
  <si>
    <t>TC Mark</t>
  </si>
  <si>
    <t>Flare Tube Pos</t>
  </si>
  <si>
    <t>RM1</t>
  </si>
  <si>
    <t>RM2</t>
  </si>
  <si>
    <t>RM3</t>
  </si>
  <si>
    <t>RM4</t>
  </si>
  <si>
    <t>AVG</t>
  </si>
  <si>
    <t>When going from high to low, removed the first point (at least) or as many as needed until equilibration occurred (when data stopped trending down)</t>
  </si>
  <si>
    <t>inches from TC Probe Wall</t>
  </si>
  <si>
    <t>RM5</t>
  </si>
  <si>
    <t>RM6</t>
  </si>
  <si>
    <t>RM7</t>
  </si>
  <si>
    <t>RM8</t>
  </si>
  <si>
    <t>RM9</t>
  </si>
  <si>
    <t>RM10</t>
  </si>
  <si>
    <t>RM11</t>
  </si>
  <si>
    <t>RM12</t>
  </si>
  <si>
    <t>RM13</t>
  </si>
  <si>
    <t>RM14</t>
  </si>
  <si>
    <t xml:space="preserve">TC Probe Mark </t>
  </si>
  <si>
    <t>height</t>
  </si>
  <si>
    <t>width</t>
  </si>
  <si>
    <t>Points</t>
  </si>
  <si>
    <t>Pixels</t>
  </si>
  <si>
    <t>Inches</t>
  </si>
  <si>
    <t>When you drag the boundary of a column heading to adjust the width of a column/row on the worksheet, a ScreenTip displays the width in characters and shows pixels in parentheses.</t>
  </si>
  <si>
    <t>x = inches</t>
  </si>
  <si>
    <t>row height</t>
  </si>
  <si>
    <t>y = 29.314x - 39.6</t>
  </si>
  <si>
    <t>TC Probe Mark designation for ests performed 8/17 &amp; 8/19</t>
  </si>
  <si>
    <t>TC Probe Mark designation for all subsequent tests</t>
  </si>
  <si>
    <t>Col</t>
  </si>
  <si>
    <t>y = 5.4817x - 7.7827</t>
  </si>
  <si>
    <t>Red Mark 1</t>
  </si>
  <si>
    <t>Red Mark 2</t>
  </si>
  <si>
    <t>Red Mark 3</t>
  </si>
  <si>
    <t>Red Mark 4</t>
  </si>
  <si>
    <t>Red Mark 5</t>
  </si>
  <si>
    <t>Red Mark 6</t>
  </si>
  <si>
    <t>Red Mark 6.5</t>
  </si>
  <si>
    <t>Red Mark 7</t>
  </si>
  <si>
    <t>Red Mark 8</t>
  </si>
  <si>
    <t>Red Mark 8.5</t>
  </si>
  <si>
    <t>Red Mark 9</t>
  </si>
  <si>
    <t>Red Mark 10</t>
  </si>
  <si>
    <t>Red Mark 11</t>
  </si>
  <si>
    <t>Red Mark 12</t>
  </si>
  <si>
    <t>std dev</t>
  </si>
  <si>
    <t>grouped for sorting</t>
  </si>
  <si>
    <t>increment</t>
  </si>
  <si>
    <t>=</t>
  </si>
  <si>
    <t>2"</t>
  </si>
  <si>
    <t>graph ppr</t>
  </si>
  <si>
    <t>giffy</t>
  </si>
  <si>
    <t>POS1 X</t>
  </si>
  <si>
    <t>POS4 Y</t>
  </si>
  <si>
    <t>POS2 Y</t>
  </si>
  <si>
    <t>POS3 X</t>
  </si>
  <si>
    <t>pixels</t>
  </si>
  <si>
    <t>200 = center line</t>
  </si>
  <si>
    <t>Y</t>
  </si>
  <si>
    <t>X</t>
  </si>
  <si>
    <t>Average Temperature (°C)</t>
  </si>
  <si>
    <t>Average °C</t>
  </si>
  <si>
    <t>CI     (±°C)</t>
  </si>
  <si>
    <t>max</t>
  </si>
  <si>
    <t>90% CI</t>
  </si>
  <si>
    <t>95% CI</t>
  </si>
  <si>
    <t>Avg 2 &amp; 4</t>
  </si>
  <si>
    <t>Avg 1 &amp; 3</t>
  </si>
  <si>
    <t>cm from wall</t>
  </si>
  <si>
    <t>cm from Probe Wall</t>
  </si>
  <si>
    <t>POS-1</t>
  </si>
  <si>
    <t>POS-2</t>
  </si>
  <si>
    <t>POS-3</t>
  </si>
  <si>
    <t>POS-4</t>
  </si>
  <si>
    <t>CENTER LINE</t>
  </si>
  <si>
    <t>EDGE</t>
  </si>
  <si>
    <t>Center Line</t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</si>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</sst>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"/>
    <numFmt numFmtId="166" formatCode="0.0\ \°\C"/>
    <numFmt numFmtId="167" formatCode="0.0"/>
    <numFmt numFmtId="168" formatCode="[$-409]dddd\,\ mmmm\ dd\,\ yyyy"/>
    <numFmt numFmtId="169" formatCode="0.0000"/>
    <numFmt numFmtId="170" formatCode="0.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2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" fontId="30" fillId="3" borderId="0" xfId="16" applyNumberFormat="1" applyAlignment="1">
      <alignment/>
    </xf>
    <xf numFmtId="1" fontId="30" fillId="9" borderId="0" xfId="22" applyNumberFormat="1" applyAlignment="1">
      <alignment/>
    </xf>
    <xf numFmtId="1" fontId="31" fillId="21" borderId="0" xfId="34" applyNumberFormat="1" applyAlignment="1">
      <alignment/>
    </xf>
    <xf numFmtId="1" fontId="31" fillId="15" borderId="0" xfId="28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167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4" fontId="0" fillId="0" borderId="10" xfId="0" applyNumberFormat="1" applyBorder="1" applyAlignment="1">
      <alignment wrapText="1"/>
    </xf>
    <xf numFmtId="167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Flare Temperature Profile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25"/>
          <c:w val="0.87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table!$C$20</c:f>
              <c:strCache>
                <c:ptCount val="1"/>
                <c:pt idx="0">
                  <c:v>POS-1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table!$B$4:$B$17</c:f>
              <c:numCache>
                <c:ptCount val="14"/>
                <c:pt idx="0">
                  <c:v>0.1</c:v>
                </c:pt>
                <c:pt idx="1">
                  <c:v>0.4</c:v>
                </c:pt>
                <c:pt idx="2">
                  <c:v>0.8</c:v>
                </c:pt>
                <c:pt idx="3">
                  <c:v>1.1</c:v>
                </c:pt>
                <c:pt idx="4">
                  <c:v>1.8</c:v>
                </c:pt>
                <c:pt idx="5">
                  <c:v>2.4</c:v>
                </c:pt>
                <c:pt idx="6">
                  <c:v>2.5</c:v>
                </c:pt>
                <c:pt idx="7">
                  <c:v>3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4.3</c:v>
                </c:pt>
                <c:pt idx="12">
                  <c:v>4.7</c:v>
                </c:pt>
                <c:pt idx="13">
                  <c:v>5</c:v>
                </c:pt>
              </c:numCache>
            </c:numRef>
          </c:cat>
          <c:val>
            <c:numRef>
              <c:f>table!$C$4:$C$17</c:f>
              <c:numCache>
                <c:ptCount val="14"/>
                <c:pt idx="0">
                  <c:v>31.228571428571428</c:v>
                </c:pt>
                <c:pt idx="1">
                  <c:v>29.45714285714286</c:v>
                </c:pt>
                <c:pt idx="2">
                  <c:v>28.14285714285714</c:v>
                </c:pt>
                <c:pt idx="3">
                  <c:v>28.72857142857143</c:v>
                </c:pt>
                <c:pt idx="4">
                  <c:v>64.85</c:v>
                </c:pt>
                <c:pt idx="5">
                  <c:v>1056.966666666667</c:v>
                </c:pt>
                <c:pt idx="6">
                  <c:v>392.43333333333334</c:v>
                </c:pt>
                <c:pt idx="7">
                  <c:v>380.3714285714286</c:v>
                </c:pt>
                <c:pt idx="8">
                  <c:v>809.8714285714285</c:v>
                </c:pt>
                <c:pt idx="9">
                  <c:v>1067.4857142857143</c:v>
                </c:pt>
                <c:pt idx="10">
                  <c:v>282.75</c:v>
                </c:pt>
                <c:pt idx="11">
                  <c:v>227.16428571428574</c:v>
                </c:pt>
                <c:pt idx="12">
                  <c:v>170.60714285714286</c:v>
                </c:pt>
                <c:pt idx="13">
                  <c:v>155.35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table!$E$2</c:f>
              <c:strCache>
                <c:ptCount val="1"/>
                <c:pt idx="0">
                  <c:v>POS-3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table!$B$4:$B$17</c:f>
              <c:numCache>
                <c:ptCount val="14"/>
                <c:pt idx="0">
                  <c:v>0.1</c:v>
                </c:pt>
                <c:pt idx="1">
                  <c:v>0.4</c:v>
                </c:pt>
                <c:pt idx="2">
                  <c:v>0.8</c:v>
                </c:pt>
                <c:pt idx="3">
                  <c:v>1.1</c:v>
                </c:pt>
                <c:pt idx="4">
                  <c:v>1.8</c:v>
                </c:pt>
                <c:pt idx="5">
                  <c:v>2.4</c:v>
                </c:pt>
                <c:pt idx="6">
                  <c:v>2.5</c:v>
                </c:pt>
                <c:pt idx="7">
                  <c:v>3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4.3</c:v>
                </c:pt>
                <c:pt idx="12">
                  <c:v>4.7</c:v>
                </c:pt>
                <c:pt idx="13">
                  <c:v>5</c:v>
                </c:pt>
              </c:numCache>
            </c:numRef>
          </c:cat>
          <c:val>
            <c:numRef>
              <c:f>table!$E$4:$E$17</c:f>
              <c:numCache>
                <c:ptCount val="14"/>
                <c:pt idx="0">
                  <c:v>32.72</c:v>
                </c:pt>
                <c:pt idx="1">
                  <c:v>32.0875</c:v>
                </c:pt>
                <c:pt idx="2">
                  <c:v>29.48</c:v>
                </c:pt>
                <c:pt idx="3">
                  <c:v>30.537500000000005</c:v>
                </c:pt>
                <c:pt idx="4">
                  <c:v>107.775</c:v>
                </c:pt>
                <c:pt idx="5">
                  <c:v>958.7833333333334</c:v>
                </c:pt>
                <c:pt idx="6">
                  <c:v>542.2285714285715</c:v>
                </c:pt>
                <c:pt idx="7">
                  <c:v>473.7714285714286</c:v>
                </c:pt>
                <c:pt idx="8">
                  <c:v>838.3714285714286</c:v>
                </c:pt>
                <c:pt idx="9">
                  <c:v>1039.4499999999998</c:v>
                </c:pt>
                <c:pt idx="10">
                  <c:v>289.7333333333333</c:v>
                </c:pt>
                <c:pt idx="11">
                  <c:v>197.97777777777776</c:v>
                </c:pt>
                <c:pt idx="12">
                  <c:v>151.98571428571427</c:v>
                </c:pt>
                <c:pt idx="13">
                  <c:v>135.29999999999998</c:v>
                </c:pt>
              </c:numCache>
            </c:numRef>
          </c:val>
          <c:smooth val="0"/>
        </c:ser>
        <c:marker val="1"/>
        <c:axId val="51749432"/>
        <c:axId val="63091705"/>
      </c:lineChart>
      <c:lineChart>
        <c:grouping val="standard"/>
        <c:varyColors val="0"/>
        <c:ser>
          <c:idx val="2"/>
          <c:order val="1"/>
          <c:tx>
            <c:strRef>
              <c:f>table!$D$2</c:f>
              <c:strCache>
                <c:ptCount val="1"/>
                <c:pt idx="0">
                  <c:v>POS-2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table!$B$22:$B$35</c:f>
              <c:numCache>
                <c:ptCount val="14"/>
                <c:pt idx="0">
                  <c:v>5</c:v>
                </c:pt>
                <c:pt idx="1">
                  <c:v>4.7</c:v>
                </c:pt>
                <c:pt idx="2">
                  <c:v>4.3</c:v>
                </c:pt>
                <c:pt idx="3">
                  <c:v>4</c:v>
                </c:pt>
                <c:pt idx="4">
                  <c:v>3.6</c:v>
                </c:pt>
                <c:pt idx="5">
                  <c:v>3.2</c:v>
                </c:pt>
                <c:pt idx="6">
                  <c:v>3</c:v>
                </c:pt>
                <c:pt idx="7">
                  <c:v>2.5</c:v>
                </c:pt>
                <c:pt idx="8">
                  <c:v>2.4</c:v>
                </c:pt>
                <c:pt idx="9">
                  <c:v>1.8</c:v>
                </c:pt>
                <c:pt idx="10">
                  <c:v>1.1</c:v>
                </c:pt>
                <c:pt idx="11">
                  <c:v>0.8</c:v>
                </c:pt>
                <c:pt idx="12">
                  <c:v>0.4</c:v>
                </c:pt>
                <c:pt idx="13">
                  <c:v>0.1</c:v>
                </c:pt>
              </c:numCache>
            </c:numRef>
          </c:cat>
          <c:val>
            <c:numRef>
              <c:f>table!$D$22:$D$35</c:f>
              <c:numCache>
                <c:ptCount val="14"/>
                <c:pt idx="0">
                  <c:v>151.25000000000003</c:v>
                </c:pt>
                <c:pt idx="1">
                  <c:v>163.57142857142858</c:v>
                </c:pt>
                <c:pt idx="2">
                  <c:v>206.9846153846154</c:v>
                </c:pt>
                <c:pt idx="3">
                  <c:v>259.13333333333327</c:v>
                </c:pt>
                <c:pt idx="4">
                  <c:v>759.3833333333333</c:v>
                </c:pt>
                <c:pt idx="5">
                  <c:v>928.6875</c:v>
                </c:pt>
                <c:pt idx="6">
                  <c:v>564.3166666666667</c:v>
                </c:pt>
                <c:pt idx="7">
                  <c:v>458.65000000000003</c:v>
                </c:pt>
                <c:pt idx="8">
                  <c:v>1051.9499999999998</c:v>
                </c:pt>
                <c:pt idx="9">
                  <c:v>112.18333333333334</c:v>
                </c:pt>
                <c:pt idx="10">
                  <c:v>32.18</c:v>
                </c:pt>
                <c:pt idx="11">
                  <c:v>32.31</c:v>
                </c:pt>
                <c:pt idx="12">
                  <c:v>35.8</c:v>
                </c:pt>
                <c:pt idx="13">
                  <c:v>38.5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table!$F$2</c:f>
              <c:strCache>
                <c:ptCount val="1"/>
                <c:pt idx="0">
                  <c:v>POS-4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table!$B$22:$B$35</c:f>
              <c:numCache>
                <c:ptCount val="14"/>
                <c:pt idx="0">
                  <c:v>5</c:v>
                </c:pt>
                <c:pt idx="1">
                  <c:v>4.7</c:v>
                </c:pt>
                <c:pt idx="2">
                  <c:v>4.3</c:v>
                </c:pt>
                <c:pt idx="3">
                  <c:v>4</c:v>
                </c:pt>
                <c:pt idx="4">
                  <c:v>3.6</c:v>
                </c:pt>
                <c:pt idx="5">
                  <c:v>3.2</c:v>
                </c:pt>
                <c:pt idx="6">
                  <c:v>3</c:v>
                </c:pt>
                <c:pt idx="7">
                  <c:v>2.5</c:v>
                </c:pt>
                <c:pt idx="8">
                  <c:v>2.4</c:v>
                </c:pt>
                <c:pt idx="9">
                  <c:v>1.8</c:v>
                </c:pt>
                <c:pt idx="10">
                  <c:v>1.1</c:v>
                </c:pt>
                <c:pt idx="11">
                  <c:v>0.8</c:v>
                </c:pt>
                <c:pt idx="12">
                  <c:v>0.4</c:v>
                </c:pt>
                <c:pt idx="13">
                  <c:v>0.1</c:v>
                </c:pt>
              </c:numCache>
            </c:numRef>
          </c:cat>
          <c:val>
            <c:numRef>
              <c:f>table!$F$22:$F$35</c:f>
              <c:numCache>
                <c:ptCount val="14"/>
                <c:pt idx="0">
                  <c:v>147.34444444444443</c:v>
                </c:pt>
                <c:pt idx="1">
                  <c:v>163.00000000000003</c:v>
                </c:pt>
                <c:pt idx="2">
                  <c:v>199.73000000000002</c:v>
                </c:pt>
                <c:pt idx="3">
                  <c:v>287.95714285714286</c:v>
                </c:pt>
                <c:pt idx="4">
                  <c:v>932.6250000000001</c:v>
                </c:pt>
                <c:pt idx="5">
                  <c:v>843.9625000000001</c:v>
                </c:pt>
                <c:pt idx="6">
                  <c:v>330.56250000000006</c:v>
                </c:pt>
                <c:pt idx="7">
                  <c:v>313.0666666666667</c:v>
                </c:pt>
                <c:pt idx="8">
                  <c:v>1048.325</c:v>
                </c:pt>
                <c:pt idx="9">
                  <c:v>102.38888888888889</c:v>
                </c:pt>
                <c:pt idx="10">
                  <c:v>30.257142857142856</c:v>
                </c:pt>
                <c:pt idx="11">
                  <c:v>29.366666666666667</c:v>
                </c:pt>
                <c:pt idx="12">
                  <c:v>31.285714285714285</c:v>
                </c:pt>
                <c:pt idx="13">
                  <c:v>33.21</c:v>
                </c:pt>
              </c:numCache>
            </c:numRef>
          </c:val>
          <c:smooth val="0"/>
        </c:ser>
        <c:marker val="1"/>
        <c:axId val="30954434"/>
        <c:axId val="10154451"/>
      </c:lineChart>
      <c:catAx>
        <c:axId val="5174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flare tube wall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At val="1"/>
        <c:crossBetween val="between"/>
        <c:dispUnits/>
      </c:valAx>
      <c:catAx>
        <c:axId val="30954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54451"/>
        <c:crosses val="max"/>
        <c:auto val="0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6075"/>
          <c:w val="0.064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-0.0105"/>
          <c:w val="0.86525"/>
          <c:h val="0.9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'Birds eye view'!$D$10</c:f>
              <c:strCache>
                <c:ptCount val="1"/>
                <c:pt idx="0">
                  <c:v>POS1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'Birds eye view'!$D$11:$D$24</c:f>
              <c:numCache/>
            </c:numRef>
          </c:xVal>
          <c:yVal>
            <c:numRef>
              <c:f>'Birds eye view'!$F$11:$F$24</c:f>
              <c:numCache/>
            </c:numRef>
          </c:yVal>
          <c:smooth val="0"/>
        </c:ser>
        <c:ser>
          <c:idx val="1"/>
          <c:order val="1"/>
          <c:tx>
            <c:strRef>
              <c:f>'Birds eye view'!$E$10</c:f>
              <c:strCache>
                <c:ptCount val="1"/>
                <c:pt idx="0">
                  <c:v>POS3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'Birds eye view'!$E$11:$E$24</c:f>
              <c:numCache/>
            </c:numRef>
          </c:xVal>
          <c:yVal>
            <c:numRef>
              <c:f>'Birds eye view'!$F$11:$F$24</c:f>
              <c:numCache/>
            </c:numRef>
          </c:yVal>
          <c:smooth val="0"/>
        </c:ser>
        <c:ser>
          <c:idx val="2"/>
          <c:order val="2"/>
          <c:tx>
            <c:strRef>
              <c:f>'Birds eye view'!$H$10</c:f>
              <c:strCache>
                <c:ptCount val="1"/>
                <c:pt idx="0">
                  <c:v>POS4 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'Birds eye view'!$J$11:$J$24</c:f>
              <c:numCache/>
            </c:numRef>
          </c:xVal>
          <c:yVal>
            <c:numRef>
              <c:f>'Birds eye view'!$H$11:$H$24</c:f>
              <c:numCache/>
            </c:numRef>
          </c:yVal>
          <c:smooth val="0"/>
        </c:ser>
        <c:ser>
          <c:idx val="3"/>
          <c:order val="3"/>
          <c:tx>
            <c:strRef>
              <c:f>'Birds eye view'!$I$10</c:f>
              <c:strCache>
                <c:ptCount val="1"/>
                <c:pt idx="0">
                  <c:v>POS2 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'Birds eye view'!$J$11:$J$24</c:f>
              <c:numCache/>
            </c:numRef>
          </c:xVal>
          <c:yVal>
            <c:numRef>
              <c:f>'Birds eye view'!$I$11:$I$24</c:f>
              <c:numCache/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4173"/>
        <c:crosses val="autoZero"/>
        <c:crossBetween val="midCat"/>
        <c:dispUnits/>
      </c:valAx>
      <c:valAx>
        <c:axId val="17204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81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13525"/>
          <c:w val="0.233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11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0.14625</cdr:y>
    </cdr:from>
    <cdr:to>
      <cdr:x>0.4405</cdr:x>
      <cdr:y>0.90275</cdr:y>
    </cdr:to>
    <cdr:sp>
      <cdr:nvSpPr>
        <cdr:cNvPr id="1" name="Line 1"/>
        <cdr:cNvSpPr>
          <a:spLocks/>
        </cdr:cNvSpPr>
      </cdr:nvSpPr>
      <cdr:spPr>
        <a:xfrm flipV="1">
          <a:off x="3857625" y="9334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0.14625</cdr:y>
    </cdr:from>
    <cdr:to>
      <cdr:x>0.5185</cdr:x>
      <cdr:y>0.903</cdr:y>
    </cdr:to>
    <cdr:sp>
      <cdr:nvSpPr>
        <cdr:cNvPr id="2" name="Line 2"/>
        <cdr:cNvSpPr>
          <a:spLocks/>
        </cdr:cNvSpPr>
      </cdr:nvSpPr>
      <cdr:spPr>
        <a:xfrm flipV="1">
          <a:off x="4543425" y="9334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0.14625</cdr:y>
    </cdr:from>
    <cdr:to>
      <cdr:x>0.2805</cdr:x>
      <cdr:y>0.903</cdr:y>
    </cdr:to>
    <cdr:sp>
      <cdr:nvSpPr>
        <cdr:cNvPr id="3" name="Line 3"/>
        <cdr:cNvSpPr>
          <a:spLocks/>
        </cdr:cNvSpPr>
      </cdr:nvSpPr>
      <cdr:spPr>
        <a:xfrm flipV="1">
          <a:off x="2457450" y="9334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</cdr:x>
      <cdr:y>0.14625</cdr:y>
    </cdr:from>
    <cdr:to>
      <cdr:x>0.678</cdr:x>
      <cdr:y>0.903</cdr:y>
    </cdr:to>
    <cdr:sp>
      <cdr:nvSpPr>
        <cdr:cNvPr id="4" name="Line 4"/>
        <cdr:cNvSpPr>
          <a:spLocks/>
        </cdr:cNvSpPr>
      </cdr:nvSpPr>
      <cdr:spPr>
        <a:xfrm flipV="1">
          <a:off x="5934075" y="9334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0.14625</cdr:y>
    </cdr:from>
    <cdr:to>
      <cdr:x>0.09575</cdr:x>
      <cdr:y>0.903</cdr:y>
    </cdr:to>
    <cdr:sp>
      <cdr:nvSpPr>
        <cdr:cNvPr id="5" name="Line 5"/>
        <cdr:cNvSpPr>
          <a:spLocks/>
        </cdr:cNvSpPr>
      </cdr:nvSpPr>
      <cdr:spPr>
        <a:xfrm flipV="1">
          <a:off x="838200" y="933450"/>
          <a:ext cx="0" cy="483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0.14625</cdr:y>
    </cdr:from>
    <cdr:to>
      <cdr:x>0.861</cdr:x>
      <cdr:y>0.903</cdr:y>
    </cdr:to>
    <cdr:sp>
      <cdr:nvSpPr>
        <cdr:cNvPr id="6" name="Line 6"/>
        <cdr:cNvSpPr>
          <a:spLocks/>
        </cdr:cNvSpPr>
      </cdr:nvSpPr>
      <cdr:spPr>
        <a:xfrm flipV="1">
          <a:off x="7543800" y="933450"/>
          <a:ext cx="0" cy="483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0.864</cdr:y>
    </cdr:from>
    <cdr:to>
      <cdr:x>0.51625</cdr:x>
      <cdr:y>0.864</cdr:y>
    </cdr:to>
    <cdr:sp>
      <cdr:nvSpPr>
        <cdr:cNvPr id="7" name="Line 7"/>
        <cdr:cNvSpPr>
          <a:spLocks/>
        </cdr:cNvSpPr>
      </cdr:nvSpPr>
      <cdr:spPr>
        <a:xfrm>
          <a:off x="3886200" y="5514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0.817</cdr:y>
    </cdr:from>
    <cdr:to>
      <cdr:x>0.51625</cdr:x>
      <cdr:y>0.85475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857625" y="5219700"/>
          <a:ext cx="666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Orifice ID</a:t>
          </a:r>
        </a:p>
      </cdr:txBody>
    </cdr:sp>
  </cdr:relSizeAnchor>
  <cdr:relSizeAnchor xmlns:cdr="http://schemas.openxmlformats.org/drawingml/2006/chartDrawing">
    <cdr:from>
      <cdr:x>0.28675</cdr:x>
      <cdr:y>0.48225</cdr:y>
    </cdr:from>
    <cdr:to>
      <cdr:x>0.6725</cdr:x>
      <cdr:y>0.48225</cdr:y>
    </cdr:to>
    <cdr:sp>
      <cdr:nvSpPr>
        <cdr:cNvPr id="9" name="Line 9"/>
        <cdr:cNvSpPr>
          <a:spLocks/>
        </cdr:cNvSpPr>
      </cdr:nvSpPr>
      <cdr:spPr>
        <a:xfrm flipV="1">
          <a:off x="2505075" y="307657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0.52975</cdr:x>
      <cdr:y>0.4415</cdr:y>
    </cdr:from>
    <cdr:to>
      <cdr:x>0.6725</cdr:x>
      <cdr:y>0.4725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638675" y="281940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Widest OD of Flare</a:t>
          </a:r>
        </a:p>
      </cdr:txBody>
    </cdr:sp>
  </cdr:relSizeAnchor>
  <cdr:relSizeAnchor xmlns:cdr="http://schemas.openxmlformats.org/drawingml/2006/chartDrawing">
    <cdr:from>
      <cdr:x>0.10375</cdr:x>
      <cdr:y>0.1825</cdr:y>
    </cdr:from>
    <cdr:to>
      <cdr:x>0.853</cdr:x>
      <cdr:y>0.1825</cdr:y>
    </cdr:to>
    <cdr:sp>
      <cdr:nvSpPr>
        <cdr:cNvPr id="11" name="Line 11"/>
        <cdr:cNvSpPr>
          <a:spLocks/>
        </cdr:cNvSpPr>
      </cdr:nvSpPr>
      <cdr:spPr>
        <a:xfrm flipV="1">
          <a:off x="904875" y="1162050"/>
          <a:ext cx="6562725" cy="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0.1925</cdr:y>
    </cdr:from>
    <cdr:to>
      <cdr:x>0.25275</cdr:x>
      <cdr:y>0.2235</cdr:y>
    </cdr:to>
    <cdr:sp>
      <cdr:nvSpPr>
        <cdr:cNvPr id="12" name="Text Box 12"/>
        <cdr:cNvSpPr txBox="1">
          <a:spLocks noChangeArrowheads="1"/>
        </cdr:cNvSpPr>
      </cdr:nvSpPr>
      <cdr:spPr>
        <a:xfrm>
          <a:off x="1266825" y="12287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Flare Tube Wall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28</xdr:row>
      <xdr:rowOff>76200</xdr:rowOff>
    </xdr:from>
    <xdr:to>
      <xdr:col>9</xdr:col>
      <xdr:colOff>409575</xdr:colOff>
      <xdr:row>32</xdr:row>
      <xdr:rowOff>85725</xdr:rowOff>
    </xdr:to>
    <xdr:pic>
      <xdr:nvPicPr>
        <xdr:cNvPr id="1" name="Picture 2" descr="flare tube top view cross section temp profile.png"/>
        <xdr:cNvPicPr preferRelativeResize="1">
          <a:picLocks noChangeAspect="1"/>
        </xdr:cNvPicPr>
      </xdr:nvPicPr>
      <xdr:blipFill>
        <a:blip r:embed="rId1"/>
        <a:srcRect l="28451" t="43980" r="57528" b="22358"/>
        <a:stretch>
          <a:fillRect/>
        </a:stretch>
      </xdr:blipFill>
      <xdr:spPr>
        <a:xfrm>
          <a:off x="4610100" y="5419725"/>
          <a:ext cx="128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142875</xdr:rowOff>
    </xdr:from>
    <xdr:to>
      <xdr:col>22</xdr:col>
      <xdr:colOff>590550</xdr:colOff>
      <xdr:row>36</xdr:row>
      <xdr:rowOff>133350</xdr:rowOff>
    </xdr:to>
    <xdr:graphicFrame>
      <xdr:nvGraphicFramePr>
        <xdr:cNvPr id="2" name="Chart 1"/>
        <xdr:cNvGraphicFramePr/>
      </xdr:nvGraphicFramePr>
      <xdr:xfrm>
        <a:off x="6410325" y="952500"/>
        <a:ext cx="759142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9</xdr:row>
      <xdr:rowOff>247650</xdr:rowOff>
    </xdr:from>
    <xdr:to>
      <xdr:col>21</xdr:col>
      <xdr:colOff>266700</xdr:colOff>
      <xdr:row>33</xdr:row>
      <xdr:rowOff>66675</xdr:rowOff>
    </xdr:to>
    <xdr:sp>
      <xdr:nvSpPr>
        <xdr:cNvPr id="3" name="Oval 24"/>
        <xdr:cNvSpPr>
          <a:spLocks/>
        </xdr:cNvSpPr>
      </xdr:nvSpPr>
      <xdr:spPr>
        <a:xfrm>
          <a:off x="7820025" y="1704975"/>
          <a:ext cx="5248275" cy="4838700"/>
        </a:xfrm>
        <a:prstGeom prst="ellips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12</xdr:row>
      <xdr:rowOff>19050</xdr:rowOff>
    </xdr:from>
    <xdr:to>
      <xdr:col>19</xdr:col>
      <xdr:colOff>323850</xdr:colOff>
      <xdr:row>28</xdr:row>
      <xdr:rowOff>19050</xdr:rowOff>
    </xdr:to>
    <xdr:sp>
      <xdr:nvSpPr>
        <xdr:cNvPr id="4" name="Oval 25"/>
        <xdr:cNvSpPr>
          <a:spLocks/>
        </xdr:cNvSpPr>
      </xdr:nvSpPr>
      <xdr:spPr>
        <a:xfrm>
          <a:off x="9020175" y="2771775"/>
          <a:ext cx="2886075" cy="2590800"/>
        </a:xfrm>
        <a:prstGeom prst="ellipse">
          <a:avLst/>
        </a:prstGeom>
        <a:noFill/>
        <a:ln w="19050" cmpd="sng">
          <a:solidFill>
            <a:srgbClr val="FF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438150</xdr:colOff>
      <xdr:row>18</xdr:row>
      <xdr:rowOff>142875</xdr:rowOff>
    </xdr:from>
    <xdr:to>
      <xdr:col>17</xdr:col>
      <xdr:colOff>314325</xdr:colOff>
      <xdr:row>21</xdr:row>
      <xdr:rowOff>133350</xdr:rowOff>
    </xdr:to>
    <xdr:sp>
      <xdr:nvSpPr>
        <xdr:cNvPr id="5" name="Oval 26"/>
        <xdr:cNvSpPr>
          <a:spLocks/>
        </xdr:cNvSpPr>
      </xdr:nvSpPr>
      <xdr:spPr>
        <a:xfrm>
          <a:off x="10191750" y="3867150"/>
          <a:ext cx="485775" cy="476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22</xdr:row>
      <xdr:rowOff>0</xdr:rowOff>
    </xdr:from>
    <xdr:to>
      <xdr:col>4</xdr:col>
      <xdr:colOff>247650</xdr:colOff>
      <xdr:row>44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247900" y="3657600"/>
          <a:ext cx="523875" cy="3648075"/>
          <a:chOff x="680" y="139"/>
          <a:chExt cx="52" cy="48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705" y="139"/>
            <a:ext cx="7" cy="9"/>
          </a:xfrm>
          <a:custGeom>
            <a:pathLst>
              <a:path h="9" w="7">
                <a:moveTo>
                  <a:pt x="1" y="9"/>
                </a:moveTo>
                <a:cubicBezTo>
                  <a:pt x="7" y="7"/>
                  <a:pt x="3" y="4"/>
                  <a:pt x="0" y="1"/>
                </a:cubicBez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680" y="139"/>
            <a:ext cx="52" cy="485"/>
            <a:chOff x="680" y="139"/>
            <a:chExt cx="52" cy="485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>
              <a:off x="698" y="145"/>
              <a:ext cx="13" cy="429"/>
            </a:xfrm>
            <a:prstGeom prst="can">
              <a:avLst>
                <a:gd name="adj" fmla="val -46967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680" y="559"/>
              <a:ext cx="52" cy="65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6"/>
            <xdr:cNvSpPr>
              <a:spLocks/>
            </xdr:cNvSpPr>
          </xdr:nvSpPr>
          <xdr:spPr>
            <a:xfrm>
              <a:off x="697" y="139"/>
              <a:ext cx="7" cy="11"/>
            </a:xfrm>
            <a:custGeom>
              <a:pathLst>
                <a:path h="11" w="7">
                  <a:moveTo>
                    <a:pt x="6" y="11"/>
                  </a:moveTo>
                  <a:cubicBezTo>
                    <a:pt x="0" y="3"/>
                    <a:pt x="7" y="6"/>
                    <a:pt x="7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304800</xdr:colOff>
      <xdr:row>14</xdr:row>
      <xdr:rowOff>66675</xdr:rowOff>
    </xdr:from>
    <xdr:to>
      <xdr:col>9</xdr:col>
      <xdr:colOff>238125</xdr:colOff>
      <xdr:row>22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4076700" y="2428875"/>
          <a:ext cx="1762125" cy="1276350"/>
          <a:chOff x="848" y="498"/>
          <a:chExt cx="88" cy="66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 rot="5400000">
            <a:off x="878" y="483"/>
            <a:ext cx="22" cy="82"/>
          </a:xfrm>
          <a:prstGeom prst="can">
            <a:avLst>
              <a:gd name="adj" fmla="val -3536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10800000">
            <a:off x="918" y="498"/>
            <a:ext cx="18" cy="48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27</xdr:row>
      <xdr:rowOff>0</xdr:rowOff>
    </xdr:from>
    <xdr:to>
      <xdr:col>4</xdr:col>
      <xdr:colOff>228600</xdr:colOff>
      <xdr:row>34</xdr:row>
      <xdr:rowOff>95250</xdr:rowOff>
    </xdr:to>
    <xdr:sp>
      <xdr:nvSpPr>
        <xdr:cNvPr id="10" name="AutoShape 10"/>
        <xdr:cNvSpPr>
          <a:spLocks/>
        </xdr:cNvSpPr>
      </xdr:nvSpPr>
      <xdr:spPr>
        <a:xfrm rot="10800000">
          <a:off x="2266950" y="4467225"/>
          <a:ext cx="485775" cy="1228725"/>
        </a:xfrm>
        <a:prstGeom prst="can">
          <a:avLst>
            <a:gd name="adj" fmla="val -42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95250</xdr:rowOff>
    </xdr:from>
    <xdr:to>
      <xdr:col>6</xdr:col>
      <xdr:colOff>381000</xdr:colOff>
      <xdr:row>27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771525" y="1152525"/>
          <a:ext cx="3381375" cy="33909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04" y="10800"/>
                <a:pt x="504" y="16486"/>
                <a:pt x="5114" y="21096"/>
              </a:cubicBezTo>
              <a:cubicBezTo>
                <a:pt x="10800" y="21096"/>
                <a:pt x="16486" y="21096"/>
                <a:pt x="21096" y="16486"/>
              </a:cubicBezTo>
              <a:cubicBezTo>
                <a:pt x="21096" y="10800"/>
                <a:pt x="21096" y="5114"/>
                <a:pt x="16486" y="504"/>
              </a:cubicBezTo>
              <a:cubicBezTo>
                <a:pt x="10800" y="504"/>
                <a:pt x="5114" y="504"/>
                <a:pt x="504" y="5114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22</xdr:row>
      <xdr:rowOff>0</xdr:rowOff>
    </xdr:from>
    <xdr:to>
      <xdr:col>3</xdr:col>
      <xdr:colOff>247650</xdr:colOff>
      <xdr:row>44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581150" y="3657600"/>
          <a:ext cx="495300" cy="3648075"/>
          <a:chOff x="680" y="139"/>
          <a:chExt cx="52" cy="48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705" y="139"/>
            <a:ext cx="7" cy="9"/>
          </a:xfrm>
          <a:custGeom>
            <a:pathLst>
              <a:path h="9" w="7">
                <a:moveTo>
                  <a:pt x="1" y="9"/>
                </a:moveTo>
                <a:cubicBezTo>
                  <a:pt x="7" y="7"/>
                  <a:pt x="3" y="4"/>
                  <a:pt x="0" y="1"/>
                </a:cubicBez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680" y="139"/>
            <a:ext cx="52" cy="485"/>
            <a:chOff x="680" y="139"/>
            <a:chExt cx="52" cy="485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>
              <a:off x="698" y="145"/>
              <a:ext cx="13" cy="429"/>
            </a:xfrm>
            <a:prstGeom prst="can">
              <a:avLst>
                <a:gd name="adj" fmla="val -46967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680" y="559"/>
              <a:ext cx="52" cy="65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6"/>
            <xdr:cNvSpPr>
              <a:spLocks/>
            </xdr:cNvSpPr>
          </xdr:nvSpPr>
          <xdr:spPr>
            <a:xfrm>
              <a:off x="697" y="139"/>
              <a:ext cx="7" cy="11"/>
            </a:xfrm>
            <a:custGeom>
              <a:pathLst>
                <a:path h="11" w="7">
                  <a:moveTo>
                    <a:pt x="6" y="11"/>
                  </a:moveTo>
                  <a:cubicBezTo>
                    <a:pt x="0" y="3"/>
                    <a:pt x="7" y="6"/>
                    <a:pt x="7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304800</xdr:colOff>
      <xdr:row>14</xdr:row>
      <xdr:rowOff>66675</xdr:rowOff>
    </xdr:from>
    <xdr:to>
      <xdr:col>8</xdr:col>
      <xdr:colOff>238125</xdr:colOff>
      <xdr:row>22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3352800" y="2428875"/>
          <a:ext cx="1762125" cy="1276350"/>
          <a:chOff x="848" y="498"/>
          <a:chExt cx="88" cy="66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 rot="5400000">
            <a:off x="878" y="483"/>
            <a:ext cx="22" cy="82"/>
          </a:xfrm>
          <a:prstGeom prst="can">
            <a:avLst>
              <a:gd name="adj" fmla="val -3536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10800000">
            <a:off x="918" y="498"/>
            <a:ext cx="18" cy="48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27</xdr:row>
      <xdr:rowOff>0</xdr:rowOff>
    </xdr:from>
    <xdr:to>
      <xdr:col>3</xdr:col>
      <xdr:colOff>228600</xdr:colOff>
      <xdr:row>34</xdr:row>
      <xdr:rowOff>95250</xdr:rowOff>
    </xdr:to>
    <xdr:sp>
      <xdr:nvSpPr>
        <xdr:cNvPr id="10" name="AutoShape 10"/>
        <xdr:cNvSpPr>
          <a:spLocks/>
        </xdr:cNvSpPr>
      </xdr:nvSpPr>
      <xdr:spPr>
        <a:xfrm rot="10800000">
          <a:off x="1600200" y="4467225"/>
          <a:ext cx="457200" cy="1228725"/>
        </a:xfrm>
        <a:prstGeom prst="can">
          <a:avLst>
            <a:gd name="adj" fmla="val -42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95250</xdr:rowOff>
    </xdr:from>
    <xdr:to>
      <xdr:col>5</xdr:col>
      <xdr:colOff>381000</xdr:colOff>
      <xdr:row>27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61925" y="1152525"/>
          <a:ext cx="3267075" cy="33909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04" y="10800"/>
                <a:pt x="504" y="16486"/>
                <a:pt x="5114" y="21096"/>
              </a:cubicBezTo>
              <a:cubicBezTo>
                <a:pt x="10800" y="21096"/>
                <a:pt x="16486" y="21096"/>
                <a:pt x="21096" y="16486"/>
              </a:cubicBezTo>
              <a:cubicBezTo>
                <a:pt x="21096" y="10800"/>
                <a:pt x="21096" y="5114"/>
                <a:pt x="16486" y="504"/>
              </a:cubicBezTo>
              <a:cubicBezTo>
                <a:pt x="10800" y="504"/>
                <a:pt x="5114" y="504"/>
                <a:pt x="504" y="5114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7" customWidth="1"/>
    <col min="15" max="15" width="13.28125" style="6" customWidth="1"/>
    <col min="16" max="16" width="13.28125" style="5" customWidth="1"/>
  </cols>
  <sheetData>
    <row r="1" spans="4:21" ht="12.75">
      <c r="D1" s="28" t="s">
        <v>67</v>
      </c>
      <c r="E1" s="10">
        <f>MAX(E5:E150)</f>
        <v>1077.7</v>
      </c>
      <c r="I1" s="28" t="s">
        <v>67</v>
      </c>
      <c r="J1" s="10">
        <f>MAX(J5:J150)</f>
        <v>1063.6</v>
      </c>
      <c r="O1" s="28" t="s">
        <v>67</v>
      </c>
      <c r="P1" s="10">
        <f>MAX(P5:P150)</f>
        <v>1065.2</v>
      </c>
      <c r="T1" s="28" t="s">
        <v>67</v>
      </c>
      <c r="U1" s="10">
        <f>MAX(U5:U150)</f>
        <v>1083.4</v>
      </c>
    </row>
    <row r="3" ht="12.75">
      <c r="A3" s="7" t="s">
        <v>9</v>
      </c>
    </row>
    <row r="4" spans="1:21" ht="25.5">
      <c r="A4" s="7" t="s">
        <v>2</v>
      </c>
      <c r="B4" t="s">
        <v>2</v>
      </c>
      <c r="C4" t="s">
        <v>3</v>
      </c>
      <c r="D4" s="1" t="s">
        <v>0</v>
      </c>
      <c r="E4" s="2" t="s">
        <v>1</v>
      </c>
      <c r="G4" t="s">
        <v>2</v>
      </c>
      <c r="H4" t="s">
        <v>3</v>
      </c>
      <c r="I4" s="1" t="s">
        <v>0</v>
      </c>
      <c r="J4" s="2" t="s">
        <v>1</v>
      </c>
      <c r="M4" t="s">
        <v>2</v>
      </c>
      <c r="N4" t="s">
        <v>3</v>
      </c>
      <c r="O4" s="1" t="s">
        <v>0</v>
      </c>
      <c r="P4" s="2" t="s">
        <v>1</v>
      </c>
      <c r="R4" t="s">
        <v>2</v>
      </c>
      <c r="S4" t="s">
        <v>3</v>
      </c>
      <c r="T4" s="1" t="s">
        <v>0</v>
      </c>
      <c r="U4" s="2" t="s">
        <v>1</v>
      </c>
    </row>
    <row r="5" spans="1:21" ht="12.75">
      <c r="A5" s="7" t="s">
        <v>4</v>
      </c>
      <c r="B5" t="s">
        <v>4</v>
      </c>
      <c r="C5">
        <v>1</v>
      </c>
      <c r="D5" s="3">
        <v>40410.52112268518</v>
      </c>
      <c r="E5" s="5">
        <v>30.8</v>
      </c>
      <c r="G5" t="s">
        <v>4</v>
      </c>
      <c r="H5">
        <v>2</v>
      </c>
      <c r="I5" s="6">
        <v>40410.45744212963</v>
      </c>
      <c r="J5" s="5">
        <v>38.6</v>
      </c>
      <c r="M5" t="s">
        <v>4</v>
      </c>
      <c r="N5">
        <v>3</v>
      </c>
      <c r="O5" s="3">
        <v>40410.433958333335</v>
      </c>
      <c r="P5" s="4">
        <v>29</v>
      </c>
      <c r="R5">
        <v>1</v>
      </c>
      <c r="S5">
        <v>4</v>
      </c>
      <c r="T5" s="6">
        <v>40410.46324074074</v>
      </c>
      <c r="U5" s="5">
        <v>32.5</v>
      </c>
    </row>
    <row r="6" spans="1:21" ht="12.75">
      <c r="A6" s="7" t="s">
        <v>8</v>
      </c>
      <c r="B6" s="10">
        <f>AVERAGE(E5:E16)</f>
        <v>31.228571428571428</v>
      </c>
      <c r="D6" s="3">
        <v>40410.52123842593</v>
      </c>
      <c r="E6" s="5">
        <v>31.1</v>
      </c>
      <c r="G6" s="10">
        <f>AVERAGE(J5:J16)</f>
        <v>38.5</v>
      </c>
      <c r="I6" s="6">
        <v>40410.45756944444</v>
      </c>
      <c r="J6" s="5">
        <v>38.6</v>
      </c>
      <c r="M6" s="10">
        <f>AVERAGE(P5:P16)</f>
        <v>32.72</v>
      </c>
      <c r="O6" s="3">
        <v>40410.43407407407</v>
      </c>
      <c r="P6" s="5">
        <v>29</v>
      </c>
      <c r="R6" s="10">
        <f>AVERAGE(U5:U16)</f>
        <v>33.21</v>
      </c>
      <c r="T6" s="6">
        <v>40410.46335648148</v>
      </c>
      <c r="U6" s="5">
        <v>32.8</v>
      </c>
    </row>
    <row r="7" spans="4:21" ht="12.75">
      <c r="D7" s="3">
        <v>40410.52135416667</v>
      </c>
      <c r="E7" s="5">
        <v>31.1</v>
      </c>
      <c r="I7" s="6">
        <v>40410.45768518518</v>
      </c>
      <c r="J7" s="5">
        <v>38.2</v>
      </c>
      <c r="O7" s="3">
        <v>40410.43417824074</v>
      </c>
      <c r="P7" s="5">
        <v>32.7</v>
      </c>
      <c r="T7" s="6">
        <v>40410.463472222225</v>
      </c>
      <c r="U7" s="5">
        <v>33.1</v>
      </c>
    </row>
    <row r="8" spans="4:21" ht="12.75">
      <c r="D8" s="3">
        <v>40410.521469907406</v>
      </c>
      <c r="E8" s="5">
        <v>31.5</v>
      </c>
      <c r="I8" s="6">
        <v>40410.45780092593</v>
      </c>
      <c r="J8" s="5">
        <v>38.6</v>
      </c>
      <c r="O8" s="3">
        <v>40410.43429398148</v>
      </c>
      <c r="P8" s="5">
        <v>33.3</v>
      </c>
      <c r="T8" s="6">
        <v>40410.463587962964</v>
      </c>
      <c r="U8" s="5">
        <v>33.1</v>
      </c>
    </row>
    <row r="9" spans="4:21" ht="12.75">
      <c r="D9" s="3">
        <v>40410.521585648145</v>
      </c>
      <c r="E9" s="5">
        <v>31.1</v>
      </c>
      <c r="I9" s="6">
        <v>40410.457916666666</v>
      </c>
      <c r="J9" s="5">
        <v>38.5</v>
      </c>
      <c r="O9" s="3">
        <v>40410.4344212963</v>
      </c>
      <c r="P9" s="5">
        <v>33.3</v>
      </c>
      <c r="T9" s="6">
        <v>40410.4637037037</v>
      </c>
      <c r="U9" s="5">
        <v>33.1</v>
      </c>
    </row>
    <row r="10" spans="4:21" ht="12.75">
      <c r="D10" s="3">
        <v>40410.52170138889</v>
      </c>
      <c r="E10" s="5">
        <v>31.5</v>
      </c>
      <c r="I10" s="6">
        <v>40410.458032407405</v>
      </c>
      <c r="J10" s="5">
        <v>38.5</v>
      </c>
      <c r="O10" s="3">
        <v>40410.43454861111</v>
      </c>
      <c r="P10" s="5">
        <v>33.9</v>
      </c>
      <c r="T10" s="6">
        <v>40410.46381944444</v>
      </c>
      <c r="U10" s="5">
        <v>33.5</v>
      </c>
    </row>
    <row r="11" spans="4:21" ht="12.75">
      <c r="D11" s="3">
        <v>40410.52181712963</v>
      </c>
      <c r="E11" s="5">
        <v>31.5</v>
      </c>
      <c r="I11" s="6">
        <v>40410.45814814815</v>
      </c>
      <c r="J11" s="5">
        <v>38.5</v>
      </c>
      <c r="O11" s="3">
        <v>40410.434652777774</v>
      </c>
      <c r="P11" s="5">
        <v>33.9</v>
      </c>
      <c r="T11" s="6">
        <v>40410.46393518519</v>
      </c>
      <c r="U11" s="5">
        <v>33.5</v>
      </c>
    </row>
    <row r="12" spans="9:21" ht="12.75">
      <c r="I12" s="6">
        <v>40410.45825231481</v>
      </c>
      <c r="J12" s="5">
        <v>38.5</v>
      </c>
      <c r="O12" s="3">
        <v>40410.43475694444</v>
      </c>
      <c r="P12" s="5">
        <v>33.9</v>
      </c>
      <c r="T12" s="6">
        <v>40410.464050925926</v>
      </c>
      <c r="U12" s="5">
        <v>33.5</v>
      </c>
    </row>
    <row r="13" spans="9:21" ht="12.75">
      <c r="I13" s="6">
        <v>40410.45837962963</v>
      </c>
      <c r="J13" s="5">
        <v>38.5</v>
      </c>
      <c r="O13" s="3">
        <v>40410.43488425926</v>
      </c>
      <c r="P13" s="5">
        <v>33.9</v>
      </c>
      <c r="T13" s="6">
        <v>40410.464166666665</v>
      </c>
      <c r="U13" s="5">
        <v>33.5</v>
      </c>
    </row>
    <row r="14" spans="9:21" ht="12.75">
      <c r="I14" s="6">
        <v>40410.45849537037</v>
      </c>
      <c r="J14" s="5">
        <v>38.5</v>
      </c>
      <c r="O14" s="3">
        <v>40410.435</v>
      </c>
      <c r="P14" s="5">
        <v>34.3</v>
      </c>
      <c r="T14" s="6">
        <v>40410.46428240741</v>
      </c>
      <c r="U14" s="5">
        <v>33.5</v>
      </c>
    </row>
    <row r="15" spans="9:10" ht="12.75">
      <c r="I15" s="6">
        <v>40410.45861111111</v>
      </c>
      <c r="J15" s="5">
        <v>38.5</v>
      </c>
    </row>
    <row r="16" spans="9:10" ht="12.75">
      <c r="I16" s="6">
        <v>40410.45872685185</v>
      </c>
      <c r="J16" s="5">
        <v>38.5</v>
      </c>
    </row>
    <row r="17" spans="1:21" ht="12.75">
      <c r="A17" s="7" t="s">
        <v>5</v>
      </c>
      <c r="B17">
        <v>2</v>
      </c>
      <c r="C17">
        <v>1</v>
      </c>
      <c r="D17" s="3">
        <v>40410.52193287037</v>
      </c>
      <c r="E17" s="5">
        <v>29.2</v>
      </c>
      <c r="G17">
        <v>2</v>
      </c>
      <c r="H17">
        <v>2</v>
      </c>
      <c r="I17" s="6">
        <v>40410.45884259259</v>
      </c>
      <c r="J17" s="5">
        <v>35.9</v>
      </c>
      <c r="M17">
        <v>2</v>
      </c>
      <c r="N17">
        <v>3</v>
      </c>
      <c r="O17" s="3">
        <v>40410.435115740744</v>
      </c>
      <c r="P17" s="5">
        <v>32.9</v>
      </c>
      <c r="R17">
        <v>2</v>
      </c>
      <c r="S17">
        <v>4</v>
      </c>
      <c r="T17" s="6">
        <v>40410.46439814815</v>
      </c>
      <c r="U17" s="5">
        <v>31.5</v>
      </c>
    </row>
    <row r="18" spans="2:21" ht="12.75">
      <c r="B18" s="10">
        <f>AVERAGE(E17:E25)</f>
        <v>29.45714285714286</v>
      </c>
      <c r="D18" s="3">
        <v>40410.522048611114</v>
      </c>
      <c r="E18" s="5">
        <v>29.2</v>
      </c>
      <c r="G18" s="10">
        <f>AVERAGE(J17:J25)</f>
        <v>35.8</v>
      </c>
      <c r="I18" s="6">
        <v>40410.45894675926</v>
      </c>
      <c r="J18" s="5">
        <v>35.6</v>
      </c>
      <c r="M18" s="10">
        <f>AVERAGE(P17:P25)</f>
        <v>32.0875</v>
      </c>
      <c r="O18" s="3">
        <v>40410.435219907406</v>
      </c>
      <c r="P18" s="5">
        <v>31.6</v>
      </c>
      <c r="R18" s="10">
        <f>AVERAGE(U17:U25)</f>
        <v>31.285714285714285</v>
      </c>
      <c r="T18" s="6">
        <v>40410.46451388889</v>
      </c>
      <c r="U18" s="5">
        <v>31.2</v>
      </c>
    </row>
    <row r="19" spans="4:21" ht="12.75">
      <c r="D19" s="3">
        <v>40410.52216435185</v>
      </c>
      <c r="E19" s="5">
        <v>29.5</v>
      </c>
      <c r="I19" s="6">
        <v>40410.459074074075</v>
      </c>
      <c r="J19" s="5">
        <v>35.6</v>
      </c>
      <c r="O19" s="3">
        <v>40410.43534722222</v>
      </c>
      <c r="P19" s="5">
        <v>32</v>
      </c>
      <c r="T19" s="6">
        <v>40410.46462962963</v>
      </c>
      <c r="U19" s="5">
        <v>31.2</v>
      </c>
    </row>
    <row r="20" spans="4:21" ht="12.75">
      <c r="D20" s="3">
        <v>40410.52228009259</v>
      </c>
      <c r="E20" s="5">
        <v>29.5</v>
      </c>
      <c r="I20" s="6">
        <v>40410.459178240744</v>
      </c>
      <c r="J20" s="5">
        <v>35.9</v>
      </c>
      <c r="O20" s="3">
        <v>40410.43545138889</v>
      </c>
      <c r="P20" s="5">
        <v>32</v>
      </c>
      <c r="T20" s="6">
        <v>40410.46474537037</v>
      </c>
      <c r="U20" s="5">
        <v>31.2</v>
      </c>
    </row>
    <row r="21" spans="4:21" ht="12.75">
      <c r="D21" s="3">
        <v>40410.52239583333</v>
      </c>
      <c r="E21" s="5">
        <v>29.5</v>
      </c>
      <c r="I21" s="6">
        <v>40410.459328703706</v>
      </c>
      <c r="J21" s="5">
        <v>35.6</v>
      </c>
      <c r="O21" s="3">
        <v>40410.435578703706</v>
      </c>
      <c r="P21" s="5">
        <v>32</v>
      </c>
      <c r="T21" s="6">
        <v>40410.46486111111</v>
      </c>
      <c r="U21" s="5">
        <v>31.5</v>
      </c>
    </row>
    <row r="22" spans="4:21" ht="12.75">
      <c r="D22" s="3">
        <v>40410.522511574076</v>
      </c>
      <c r="E22" s="5">
        <v>29.8</v>
      </c>
      <c r="I22" s="6">
        <v>40410.4594212963</v>
      </c>
      <c r="J22" s="5">
        <v>35.9</v>
      </c>
      <c r="O22" s="3">
        <v>40410.43568287037</v>
      </c>
      <c r="P22" s="5">
        <v>32</v>
      </c>
      <c r="T22" s="6">
        <v>40410.46497685185</v>
      </c>
      <c r="U22" s="5">
        <v>31.2</v>
      </c>
    </row>
    <row r="23" spans="4:21" ht="12.75">
      <c r="D23" s="3">
        <v>40410.522627314815</v>
      </c>
      <c r="E23" s="5">
        <v>29.5</v>
      </c>
      <c r="I23" s="6">
        <v>40410.45953703704</v>
      </c>
      <c r="J23" s="5">
        <v>35.9</v>
      </c>
      <c r="O23" s="3">
        <v>40410.43581018518</v>
      </c>
      <c r="P23" s="5">
        <v>31.9</v>
      </c>
      <c r="T23" s="6">
        <v>40410.465092592596</v>
      </c>
      <c r="U23" s="5">
        <v>31.2</v>
      </c>
    </row>
    <row r="24" spans="9:16" ht="12.75">
      <c r="I24" s="6">
        <v>40410.459652777776</v>
      </c>
      <c r="J24" s="5">
        <v>35.9</v>
      </c>
      <c r="O24" s="3">
        <v>40410.43592592593</v>
      </c>
      <c r="P24" s="5">
        <v>32.3</v>
      </c>
    </row>
    <row r="25" spans="9:10" ht="12.75">
      <c r="I25" s="6">
        <v>40410.45976851852</v>
      </c>
      <c r="J25" s="5">
        <v>35.9</v>
      </c>
    </row>
    <row r="26" spans="1:21" ht="12.75">
      <c r="A26" s="7" t="s">
        <v>6</v>
      </c>
      <c r="B26">
        <v>3</v>
      </c>
      <c r="C26">
        <v>1</v>
      </c>
      <c r="D26" s="3">
        <v>40410.52274305555</v>
      </c>
      <c r="E26" s="5">
        <v>28.2</v>
      </c>
      <c r="G26">
        <v>3</v>
      </c>
      <c r="H26">
        <v>2</v>
      </c>
      <c r="I26" s="6">
        <v>40410.45988425926</v>
      </c>
      <c r="J26" s="5">
        <v>32.6</v>
      </c>
      <c r="M26">
        <v>3</v>
      </c>
      <c r="N26">
        <v>3</v>
      </c>
      <c r="O26" s="3">
        <v>40410.43603009259</v>
      </c>
      <c r="P26" s="5">
        <v>29.6</v>
      </c>
      <c r="R26">
        <v>3</v>
      </c>
      <c r="S26">
        <v>4</v>
      </c>
      <c r="T26" s="6">
        <v>40410.465208333335</v>
      </c>
      <c r="U26" s="5">
        <v>30.2</v>
      </c>
    </row>
    <row r="27" spans="2:21" ht="12.75">
      <c r="B27" s="10">
        <f>AVERAGE(E26:E35)</f>
        <v>28.14285714285714</v>
      </c>
      <c r="D27" s="3">
        <v>40410.5228587963</v>
      </c>
      <c r="E27" s="5">
        <v>28.2</v>
      </c>
      <c r="G27" s="10">
        <f>AVERAGE(J26:J35)</f>
        <v>32.31</v>
      </c>
      <c r="I27" s="6">
        <v>40410.46</v>
      </c>
      <c r="J27" s="5">
        <v>32.6</v>
      </c>
      <c r="M27" s="10">
        <f>AVERAGE(P26:P35)</f>
        <v>29.48</v>
      </c>
      <c r="O27" s="3">
        <v>40410.43615740741</v>
      </c>
      <c r="P27" s="5">
        <v>29.6</v>
      </c>
      <c r="R27" s="10">
        <f>AVERAGE(U26:U35)</f>
        <v>29.366666666666667</v>
      </c>
      <c r="T27" s="6">
        <v>40410.46532407407</v>
      </c>
      <c r="U27" s="5">
        <v>29.3</v>
      </c>
    </row>
    <row r="28" spans="4:21" ht="12.75">
      <c r="D28" s="3">
        <v>40410.52297453704</v>
      </c>
      <c r="E28" s="5">
        <v>28.2</v>
      </c>
      <c r="I28" s="6">
        <v>40410.46011574074</v>
      </c>
      <c r="J28" s="5">
        <v>32.3</v>
      </c>
      <c r="O28" s="3">
        <v>40410.436273148145</v>
      </c>
      <c r="P28" s="5">
        <v>29.3</v>
      </c>
      <c r="T28" s="6">
        <v>40410.46543981481</v>
      </c>
      <c r="U28" s="5">
        <v>29.3</v>
      </c>
    </row>
    <row r="29" spans="4:21" ht="12.75">
      <c r="D29" s="3">
        <v>40410.52309027778</v>
      </c>
      <c r="E29" s="5">
        <v>27.8</v>
      </c>
      <c r="I29" s="6">
        <v>40410.460231481484</v>
      </c>
      <c r="J29" s="5">
        <v>32.3</v>
      </c>
      <c r="O29" s="3">
        <v>40410.436377314814</v>
      </c>
      <c r="P29" s="5">
        <v>29.3</v>
      </c>
      <c r="T29" s="6">
        <v>40410.46555555556</v>
      </c>
      <c r="U29" s="5">
        <v>29.3</v>
      </c>
    </row>
    <row r="30" spans="4:21" ht="12.75">
      <c r="D30" s="3">
        <v>40410.523206018515</v>
      </c>
      <c r="E30" s="5">
        <v>28.2</v>
      </c>
      <c r="I30" s="6">
        <v>40410.46034722222</v>
      </c>
      <c r="J30" s="5">
        <v>32</v>
      </c>
      <c r="O30" s="3">
        <v>40410.43650462963</v>
      </c>
      <c r="P30" s="5">
        <v>29.6</v>
      </c>
      <c r="T30" s="6">
        <v>40410.46565972222</v>
      </c>
      <c r="U30" s="5">
        <v>29.3</v>
      </c>
    </row>
    <row r="31" spans="4:21" ht="12.75">
      <c r="D31" s="3">
        <v>40410.52332175926</v>
      </c>
      <c r="E31" s="5">
        <v>28.2</v>
      </c>
      <c r="I31" s="6">
        <v>40410.46046296296</v>
      </c>
      <c r="J31" s="5">
        <v>32.3</v>
      </c>
      <c r="O31" s="3">
        <v>40410.43662037037</v>
      </c>
      <c r="P31" s="5">
        <v>29.3</v>
      </c>
      <c r="T31" s="6">
        <v>40410.465775462966</v>
      </c>
      <c r="U31" s="5">
        <v>29.3</v>
      </c>
    </row>
    <row r="32" spans="4:21" ht="12.75">
      <c r="D32" s="3">
        <v>40410.5234375</v>
      </c>
      <c r="E32" s="5">
        <v>28.2</v>
      </c>
      <c r="I32" s="6">
        <v>40410.46057870371</v>
      </c>
      <c r="J32" s="5">
        <v>31.9</v>
      </c>
      <c r="O32" s="3">
        <v>40410.43672453704</v>
      </c>
      <c r="P32" s="5">
        <v>29.6</v>
      </c>
      <c r="T32" s="6">
        <v>40410.465891203705</v>
      </c>
      <c r="U32" s="5">
        <v>29</v>
      </c>
    </row>
    <row r="33" spans="9:21" ht="12.75">
      <c r="I33" s="6">
        <v>40410.460694444446</v>
      </c>
      <c r="J33" s="5">
        <v>32.6</v>
      </c>
      <c r="O33" s="3">
        <v>40410.43685185185</v>
      </c>
      <c r="P33" s="5">
        <v>29.6</v>
      </c>
      <c r="T33" s="6">
        <v>40410.46601851852</v>
      </c>
      <c r="U33" s="5">
        <v>29.3</v>
      </c>
    </row>
    <row r="34" spans="9:21" ht="12.75">
      <c r="I34" s="6">
        <v>40410.460810185185</v>
      </c>
      <c r="J34" s="5">
        <v>32.3</v>
      </c>
      <c r="O34" s="3">
        <v>40410.436956018515</v>
      </c>
      <c r="P34" s="5">
        <v>29.3</v>
      </c>
      <c r="T34" s="6">
        <v>40410.46612268518</v>
      </c>
      <c r="U34" s="5">
        <v>29.3</v>
      </c>
    </row>
    <row r="35" spans="9:16" ht="12.75">
      <c r="I35" s="6">
        <v>40410.46092592592</v>
      </c>
      <c r="J35" s="5">
        <v>32.2</v>
      </c>
      <c r="O35" s="3">
        <v>40410.43708333333</v>
      </c>
      <c r="P35" s="5">
        <v>29.6</v>
      </c>
    </row>
    <row r="36" spans="1:21" ht="12.75">
      <c r="A36" s="7" t="s">
        <v>7</v>
      </c>
      <c r="B36">
        <v>4</v>
      </c>
      <c r="C36">
        <v>1</v>
      </c>
      <c r="D36" s="3">
        <v>40410.52355324074</v>
      </c>
      <c r="E36" s="5">
        <v>29.1</v>
      </c>
      <c r="G36" t="s">
        <v>7</v>
      </c>
      <c r="H36">
        <v>2</v>
      </c>
      <c r="I36" s="6">
        <v>40410.54405092593</v>
      </c>
      <c r="J36" s="5">
        <v>31.8</v>
      </c>
      <c r="M36" t="s">
        <v>7</v>
      </c>
      <c r="N36">
        <v>3</v>
      </c>
      <c r="O36" s="3">
        <v>40410.43719907408</v>
      </c>
      <c r="P36" s="5">
        <v>30.3</v>
      </c>
      <c r="R36">
        <v>4</v>
      </c>
      <c r="S36">
        <v>4</v>
      </c>
      <c r="T36" s="6">
        <v>40410.46623842593</v>
      </c>
      <c r="U36" s="5">
        <v>30.3</v>
      </c>
    </row>
    <row r="37" spans="2:21" ht="12.75">
      <c r="B37" s="10">
        <f>AVERAGE(E36:E43)</f>
        <v>28.72857142857143</v>
      </c>
      <c r="D37" s="3">
        <v>40410.52556712963</v>
      </c>
      <c r="E37" s="4">
        <v>28.4</v>
      </c>
      <c r="G37" s="10">
        <f>AVERAGE(J36:J43)</f>
        <v>32.18</v>
      </c>
      <c r="I37" s="6">
        <v>40410.54416666667</v>
      </c>
      <c r="J37" s="5">
        <v>32.2</v>
      </c>
      <c r="M37" s="10">
        <f>AVERAGE(P36:P43)</f>
        <v>30.537500000000005</v>
      </c>
      <c r="O37" s="3">
        <v>40410.43730324074</v>
      </c>
      <c r="P37" s="5">
        <v>30.3</v>
      </c>
      <c r="R37" s="10">
        <f>AVERAGE(U36:U43)</f>
        <v>30.257142857142856</v>
      </c>
      <c r="T37" s="6">
        <v>40410.466365740744</v>
      </c>
      <c r="U37" s="5">
        <v>30</v>
      </c>
    </row>
    <row r="38" spans="4:21" ht="12.75">
      <c r="D38" s="3">
        <v>40410.5255787037</v>
      </c>
      <c r="E38" s="5">
        <v>28.4</v>
      </c>
      <c r="I38" s="6">
        <v>40410.544282407405</v>
      </c>
      <c r="J38" s="5">
        <v>31.9</v>
      </c>
      <c r="O38" s="3">
        <v>40410.437430555554</v>
      </c>
      <c r="P38" s="5">
        <v>30.3</v>
      </c>
      <c r="T38" s="6">
        <v>40410.46648148148</v>
      </c>
      <c r="U38" s="5">
        <v>30.3</v>
      </c>
    </row>
    <row r="39" spans="4:21" ht="12.75">
      <c r="D39" s="3">
        <v>40410.52569444444</v>
      </c>
      <c r="E39" s="5">
        <v>28.8</v>
      </c>
      <c r="I39" s="6">
        <v>40410.54439814815</v>
      </c>
      <c r="J39" s="5">
        <v>32.5</v>
      </c>
      <c r="O39" s="3">
        <v>40410.43753472222</v>
      </c>
      <c r="P39" s="5">
        <v>29.9</v>
      </c>
      <c r="T39" s="6">
        <v>40410.46658564815</v>
      </c>
      <c r="U39" s="5">
        <v>30.3</v>
      </c>
    </row>
    <row r="40" spans="4:21" ht="12.75">
      <c r="D40" s="3">
        <v>40410.52581018519</v>
      </c>
      <c r="E40" s="5">
        <v>28.8</v>
      </c>
      <c r="I40" s="6">
        <v>40410.54451388889</v>
      </c>
      <c r="J40" s="5">
        <v>32.5</v>
      </c>
      <c r="O40" s="3">
        <v>40410.43765046296</v>
      </c>
      <c r="P40" s="5">
        <v>30.3</v>
      </c>
      <c r="T40" s="6">
        <v>40410.46670138889</v>
      </c>
      <c r="U40" s="5">
        <v>30.4</v>
      </c>
    </row>
    <row r="41" spans="4:21" ht="12.75">
      <c r="D41" s="3">
        <v>40410.525925925926</v>
      </c>
      <c r="E41" s="5">
        <v>28.8</v>
      </c>
      <c r="O41" s="3">
        <v>40410.43777777778</v>
      </c>
      <c r="P41" s="5">
        <v>30.3</v>
      </c>
      <c r="T41" s="6">
        <v>40410.46681712963</v>
      </c>
      <c r="U41" s="5">
        <v>30.4</v>
      </c>
    </row>
    <row r="42" spans="4:21" ht="12.75">
      <c r="D42" s="3">
        <v>40410.526041666664</v>
      </c>
      <c r="E42" s="5">
        <v>28.8</v>
      </c>
      <c r="O42" s="3">
        <v>40410.43788194445</v>
      </c>
      <c r="P42" s="5">
        <v>30.3</v>
      </c>
      <c r="T42" s="6">
        <v>40410.46693287037</v>
      </c>
      <c r="U42" s="5">
        <v>30.1</v>
      </c>
    </row>
    <row r="43" spans="15:16" ht="12.75">
      <c r="O43" s="3">
        <v>40410.43800925926</v>
      </c>
      <c r="P43" s="5">
        <v>32.6</v>
      </c>
    </row>
    <row r="44" spans="1:21" ht="12.75">
      <c r="A44" s="7" t="s">
        <v>11</v>
      </c>
      <c r="B44">
        <v>5</v>
      </c>
      <c r="C44">
        <v>1</v>
      </c>
      <c r="D44" s="3">
        <v>40410.52615740741</v>
      </c>
      <c r="E44" s="5">
        <v>65.8</v>
      </c>
      <c r="G44">
        <v>5</v>
      </c>
      <c r="H44">
        <v>2</v>
      </c>
      <c r="I44" s="6">
        <v>40410.54462962963</v>
      </c>
      <c r="J44" s="5">
        <v>111.1</v>
      </c>
      <c r="M44">
        <v>5</v>
      </c>
      <c r="N44">
        <v>3</v>
      </c>
      <c r="O44" s="3">
        <v>40410.438113425924</v>
      </c>
      <c r="P44" s="5">
        <v>106.4</v>
      </c>
      <c r="R44">
        <v>5</v>
      </c>
      <c r="S44">
        <v>4</v>
      </c>
      <c r="T44" s="6">
        <v>40410.46704861111</v>
      </c>
      <c r="U44" s="5">
        <v>80.8</v>
      </c>
    </row>
    <row r="45" spans="2:21" ht="12.75">
      <c r="B45" s="10">
        <f>AVERAGE(E44:E52)</f>
        <v>64.85</v>
      </c>
      <c r="D45" s="3">
        <v>40410.52627314815</v>
      </c>
      <c r="E45" s="5">
        <v>66.1</v>
      </c>
      <c r="G45" s="10">
        <f>AVERAGE(J44:J52)</f>
        <v>112.18333333333334</v>
      </c>
      <c r="I45" s="6">
        <v>40410.54474537037</v>
      </c>
      <c r="J45" s="5">
        <v>110.6</v>
      </c>
      <c r="M45" s="10">
        <f>AVERAGE(P44:P52)</f>
        <v>107.775</v>
      </c>
      <c r="O45" s="3">
        <v>40410.43824074074</v>
      </c>
      <c r="P45" s="5">
        <v>104.6</v>
      </c>
      <c r="R45" s="10">
        <f>AVERAGE(U44:U52)</f>
        <v>102.38888888888889</v>
      </c>
      <c r="T45" s="6">
        <v>40410.46716435185</v>
      </c>
      <c r="U45" s="5">
        <v>109.7</v>
      </c>
    </row>
    <row r="46" spans="4:21" ht="12.75">
      <c r="D46" s="3">
        <v>40410.52638888889</v>
      </c>
      <c r="E46" s="5">
        <v>67</v>
      </c>
      <c r="I46" s="6">
        <v>40410.54486111111</v>
      </c>
      <c r="J46" s="5">
        <v>111.4</v>
      </c>
      <c r="O46" s="3">
        <v>40410.43835648148</v>
      </c>
      <c r="P46" s="5">
        <v>114.1</v>
      </c>
      <c r="T46" s="6">
        <v>40410.46728009259</v>
      </c>
      <c r="U46" s="5">
        <v>102.9</v>
      </c>
    </row>
    <row r="47" spans="4:21" ht="12.75">
      <c r="D47" s="3">
        <v>40410.526504629626</v>
      </c>
      <c r="E47" s="5">
        <v>62.9</v>
      </c>
      <c r="I47" s="6">
        <v>40410.54497685185</v>
      </c>
      <c r="J47" s="5">
        <v>108.2</v>
      </c>
      <c r="O47" s="3">
        <v>40410.43846064815</v>
      </c>
      <c r="P47" s="5">
        <v>106.1</v>
      </c>
      <c r="T47" s="6">
        <v>40410.46739583334</v>
      </c>
      <c r="U47" s="5">
        <v>100.4</v>
      </c>
    </row>
    <row r="48" spans="4:21" ht="12.75">
      <c r="D48" s="3">
        <v>40410.52662037037</v>
      </c>
      <c r="E48" s="5">
        <v>64.1</v>
      </c>
      <c r="I48" s="6">
        <v>40410.54509259259</v>
      </c>
      <c r="J48" s="5">
        <v>111.9</v>
      </c>
      <c r="O48" s="3">
        <v>40410.43858796296</v>
      </c>
      <c r="P48" s="5">
        <v>106.4</v>
      </c>
      <c r="T48" s="6">
        <v>40410.467511574076</v>
      </c>
      <c r="U48" s="5">
        <v>111.8</v>
      </c>
    </row>
    <row r="49" spans="4:21" ht="12.75">
      <c r="D49" s="3">
        <v>40410.52673611111</v>
      </c>
      <c r="E49" s="5">
        <v>63.2</v>
      </c>
      <c r="I49" s="6">
        <v>40410.54520833334</v>
      </c>
      <c r="J49" s="5">
        <v>119.9</v>
      </c>
      <c r="O49" s="3">
        <v>40410.43869212963</v>
      </c>
      <c r="P49" s="5">
        <v>109.9</v>
      </c>
      <c r="T49" s="6">
        <v>40410.467627314814</v>
      </c>
      <c r="U49" s="5">
        <v>108.6</v>
      </c>
    </row>
    <row r="50" spans="15:21" ht="12.75">
      <c r="O50" s="3">
        <v>40410.43881944445</v>
      </c>
      <c r="P50" s="5">
        <v>99.2</v>
      </c>
      <c r="T50" s="6">
        <v>40410.46778935185</v>
      </c>
      <c r="U50" s="5">
        <v>103.2</v>
      </c>
    </row>
    <row r="51" spans="15:21" ht="12.75">
      <c r="O51" s="3">
        <v>40410.438935185186</v>
      </c>
      <c r="P51" s="5">
        <v>115.5</v>
      </c>
      <c r="T51" s="6">
        <v>40410.46787037037</v>
      </c>
      <c r="U51" s="5">
        <v>104.5</v>
      </c>
    </row>
    <row r="52" spans="20:21" ht="12.75">
      <c r="T52" s="6">
        <v>40410.467986111114</v>
      </c>
      <c r="U52" s="5">
        <v>99.6</v>
      </c>
    </row>
    <row r="53" spans="1:21" ht="12.75">
      <c r="A53" s="7" t="s">
        <v>12</v>
      </c>
      <c r="B53">
        <v>6</v>
      </c>
      <c r="C53">
        <v>1</v>
      </c>
      <c r="D53" s="3">
        <v>40410.52685185185</v>
      </c>
      <c r="F53" s="5">
        <v>349.5</v>
      </c>
      <c r="G53">
        <v>6</v>
      </c>
      <c r="H53">
        <v>2</v>
      </c>
      <c r="I53" s="6">
        <v>40410.54578703704</v>
      </c>
      <c r="J53" s="5">
        <v>1044.1</v>
      </c>
      <c r="M53">
        <v>6</v>
      </c>
      <c r="N53">
        <v>3</v>
      </c>
      <c r="O53" s="3">
        <v>40410.439039351855</v>
      </c>
      <c r="P53" s="5">
        <v>960.2</v>
      </c>
      <c r="R53">
        <v>6</v>
      </c>
      <c r="S53">
        <v>4</v>
      </c>
      <c r="T53" s="6">
        <v>40410.46810185185</v>
      </c>
      <c r="U53" s="5">
        <v>825.2</v>
      </c>
    </row>
    <row r="54" spans="2:21" ht="12.75">
      <c r="B54">
        <f>AVERAGE(E53:E60)</f>
        <v>1056.966666666667</v>
      </c>
      <c r="D54" s="3">
        <v>40410.526967592596</v>
      </c>
      <c r="E54" s="5">
        <v>1042</v>
      </c>
      <c r="G54">
        <f>AVERAGE(J53:J60)</f>
        <v>1051.9499999999998</v>
      </c>
      <c r="I54" s="6">
        <v>40410.545902777776</v>
      </c>
      <c r="J54" s="5">
        <v>1040.1</v>
      </c>
      <c r="M54">
        <f>AVERAGE(P53:P60)</f>
        <v>958.7833333333334</v>
      </c>
      <c r="O54" s="3">
        <v>40410.43916666666</v>
      </c>
      <c r="P54" s="5">
        <v>961.1</v>
      </c>
      <c r="R54">
        <f>AVERAGE(U53:U60)</f>
        <v>1048.325</v>
      </c>
      <c r="T54" s="6">
        <v>40410.46821759259</v>
      </c>
      <c r="U54" s="5">
        <v>1074.4</v>
      </c>
    </row>
    <row r="55" spans="4:21" ht="12.75">
      <c r="D55" s="3">
        <v>40410.527083333334</v>
      </c>
      <c r="E55" s="5">
        <v>1050.9</v>
      </c>
      <c r="I55" s="6">
        <v>40410.54601851852</v>
      </c>
      <c r="J55" s="5">
        <v>1045.4</v>
      </c>
      <c r="O55" s="6">
        <v>40410.43927083333</v>
      </c>
      <c r="P55" s="5">
        <v>978.6</v>
      </c>
      <c r="T55" s="6">
        <v>40410.46833333333</v>
      </c>
      <c r="U55" s="5">
        <v>1080.7</v>
      </c>
    </row>
    <row r="56" spans="4:21" ht="12.75">
      <c r="D56" s="3">
        <v>40410.52719907407</v>
      </c>
      <c r="E56" s="5">
        <v>1057.5</v>
      </c>
      <c r="I56" s="6">
        <v>40410.54613425926</v>
      </c>
      <c r="J56" s="5">
        <v>1057.8</v>
      </c>
      <c r="O56" s="6">
        <v>40410.43939814815</v>
      </c>
      <c r="P56" s="5">
        <v>954.1</v>
      </c>
      <c r="T56" s="6">
        <v>40410.46844907408</v>
      </c>
      <c r="U56" s="5">
        <v>1082.7</v>
      </c>
    </row>
    <row r="57" spans="4:21" ht="12.75">
      <c r="D57" s="3">
        <v>40410.52731481481</v>
      </c>
      <c r="E57" s="5">
        <v>1064.7</v>
      </c>
      <c r="I57" s="6">
        <v>40410.54625</v>
      </c>
      <c r="J57" s="5">
        <v>1060.7</v>
      </c>
      <c r="O57" s="6">
        <v>40410.43951388889</v>
      </c>
      <c r="P57" s="5">
        <v>960.6</v>
      </c>
      <c r="T57" s="6">
        <v>40410.468564814815</v>
      </c>
      <c r="U57" s="5">
        <v>1078.8</v>
      </c>
    </row>
    <row r="58" spans="4:21" ht="12.75">
      <c r="D58" s="3">
        <v>40410.52743055556</v>
      </c>
      <c r="E58" s="5">
        <v>1059.8</v>
      </c>
      <c r="I58" s="6">
        <v>40410.54636574074</v>
      </c>
      <c r="J58" s="5">
        <v>1063.6</v>
      </c>
      <c r="O58" s="6">
        <v>40410.439618055556</v>
      </c>
      <c r="P58" s="5">
        <v>938.1</v>
      </c>
      <c r="T58" s="6">
        <v>40410.468680555554</v>
      </c>
      <c r="U58" s="5">
        <v>1083.4</v>
      </c>
    </row>
    <row r="59" spans="4:21" ht="12.75">
      <c r="D59" s="3">
        <v>40410.527546296296</v>
      </c>
      <c r="E59" s="5">
        <v>1066.9</v>
      </c>
      <c r="T59" s="6">
        <v>40410.4687962963</v>
      </c>
      <c r="U59" s="5">
        <v>1083.4</v>
      </c>
    </row>
    <row r="60" spans="20:21" ht="12.75">
      <c r="T60" s="6">
        <v>40410.46891203704</v>
      </c>
      <c r="U60" s="5">
        <v>1078</v>
      </c>
    </row>
    <row r="61" spans="1:21" ht="12.75">
      <c r="A61" s="7" t="s">
        <v>13</v>
      </c>
      <c r="B61">
        <v>7</v>
      </c>
      <c r="C61">
        <v>1</v>
      </c>
      <c r="D61" s="3">
        <v>40410.527662037035</v>
      </c>
      <c r="F61" s="5">
        <v>520.2</v>
      </c>
      <c r="G61">
        <v>7</v>
      </c>
      <c r="H61">
        <v>2</v>
      </c>
      <c r="I61" s="6">
        <v>40410.546481481484</v>
      </c>
      <c r="K61" s="5">
        <v>505.2</v>
      </c>
      <c r="L61" s="5"/>
      <c r="M61">
        <v>7</v>
      </c>
      <c r="N61">
        <v>3</v>
      </c>
      <c r="O61" s="6">
        <v>40410.43974537037</v>
      </c>
      <c r="R61">
        <v>7</v>
      </c>
      <c r="S61">
        <v>4</v>
      </c>
      <c r="T61" s="6">
        <v>40410.46902777778</v>
      </c>
      <c r="U61" s="5">
        <v>283.8</v>
      </c>
    </row>
    <row r="62" spans="2:21" ht="12.75">
      <c r="B62">
        <f>AVERAGE(E61:E69)</f>
        <v>392.43333333333334</v>
      </c>
      <c r="D62" s="3">
        <v>40410.52777777778</v>
      </c>
      <c r="E62" s="5">
        <v>374.6</v>
      </c>
      <c r="G62">
        <f>AVERAGE(J61:J69)</f>
        <v>458.65000000000003</v>
      </c>
      <c r="I62" s="6">
        <v>40410.54659722222</v>
      </c>
      <c r="J62" s="5">
        <v>448.7</v>
      </c>
      <c r="M62">
        <f>AVERAGE(P61:P69)</f>
        <v>542.2285714285715</v>
      </c>
      <c r="O62" s="6">
        <v>40410.43984953704</v>
      </c>
      <c r="P62" s="5">
        <v>533.2</v>
      </c>
      <c r="R62">
        <f>AVERAGE(U61:U69)</f>
        <v>313.0666666666667</v>
      </c>
      <c r="T62" s="6">
        <v>40410.469143518516</v>
      </c>
      <c r="U62" s="5">
        <v>297.9</v>
      </c>
    </row>
    <row r="63" spans="4:21" ht="12.75">
      <c r="D63" s="3">
        <v>40410.52789351852</v>
      </c>
      <c r="E63" s="5">
        <v>374.3</v>
      </c>
      <c r="I63" s="6">
        <v>40410.54671296296</v>
      </c>
      <c r="J63" s="5">
        <v>453.8</v>
      </c>
      <c r="O63" s="6">
        <v>40410.43997685185</v>
      </c>
      <c r="P63" s="5">
        <v>546.4</v>
      </c>
      <c r="T63" s="6">
        <v>40410.469247685185</v>
      </c>
      <c r="U63" s="5">
        <v>310.6</v>
      </c>
    </row>
    <row r="64" spans="4:21" ht="12.75">
      <c r="D64" s="3">
        <v>40410.52800925926</v>
      </c>
      <c r="E64" s="5">
        <v>390.8</v>
      </c>
      <c r="I64" s="6">
        <v>40410.5468287037</v>
      </c>
      <c r="J64" s="5">
        <v>459.2</v>
      </c>
      <c r="O64" s="6">
        <v>40410.440092592595</v>
      </c>
      <c r="P64" s="5">
        <v>551.6</v>
      </c>
      <c r="T64" s="6">
        <v>40410.469363425924</v>
      </c>
      <c r="U64" s="5">
        <v>312.8</v>
      </c>
    </row>
    <row r="65" spans="4:21" ht="12.75">
      <c r="D65" s="3">
        <v>40410.528125</v>
      </c>
      <c r="E65" s="5">
        <v>414.3</v>
      </c>
      <c r="I65" s="6">
        <v>40410.546944444446</v>
      </c>
      <c r="J65" s="5">
        <v>462.7</v>
      </c>
      <c r="O65" s="6">
        <v>40410.44019675926</v>
      </c>
      <c r="P65" s="5">
        <v>555.6</v>
      </c>
      <c r="T65" s="6">
        <v>40410.46947916667</v>
      </c>
      <c r="U65" s="5">
        <v>313.8</v>
      </c>
    </row>
    <row r="66" spans="4:21" ht="12.75">
      <c r="D66" s="3">
        <v>40410.52824074074</v>
      </c>
      <c r="E66" s="5">
        <v>397.5</v>
      </c>
      <c r="I66" s="6">
        <v>40410.547060185185</v>
      </c>
      <c r="J66" s="5">
        <v>462.4</v>
      </c>
      <c r="O66" s="6">
        <v>40410.44032407407</v>
      </c>
      <c r="P66" s="5">
        <v>527.2</v>
      </c>
      <c r="T66" s="6">
        <v>40410.46959490741</v>
      </c>
      <c r="U66" s="5">
        <v>329.4</v>
      </c>
    </row>
    <row r="67" spans="4:21" ht="12.75">
      <c r="D67" s="3">
        <v>40410.52835648148</v>
      </c>
      <c r="E67" s="5">
        <v>403.1</v>
      </c>
      <c r="I67" s="6">
        <v>40410.54717592592</v>
      </c>
      <c r="J67" s="5">
        <v>465.1</v>
      </c>
      <c r="O67" s="6">
        <v>40410.44042824074</v>
      </c>
      <c r="P67" s="5">
        <v>546.4</v>
      </c>
      <c r="T67" s="6">
        <v>40410.46971064815</v>
      </c>
      <c r="U67" s="5">
        <v>317.8</v>
      </c>
    </row>
    <row r="68" spans="15:21" ht="12.75">
      <c r="O68" s="6">
        <v>40410.44055555556</v>
      </c>
      <c r="P68" s="5">
        <v>535.2</v>
      </c>
      <c r="T68" s="6">
        <v>40410.469826388886</v>
      </c>
      <c r="U68" s="5">
        <v>326.8</v>
      </c>
    </row>
    <row r="69" spans="20:21" ht="12.75">
      <c r="T69" s="6">
        <v>40410.46994212963</v>
      </c>
      <c r="U69" s="5">
        <v>324.7</v>
      </c>
    </row>
    <row r="70" spans="1:21" ht="12.75">
      <c r="A70" s="7" t="s">
        <v>14</v>
      </c>
      <c r="B70">
        <v>8</v>
      </c>
      <c r="C70">
        <v>1</v>
      </c>
      <c r="D70" s="3">
        <v>40410.52847222222</v>
      </c>
      <c r="E70" s="5">
        <v>356.8</v>
      </c>
      <c r="G70">
        <v>8</v>
      </c>
      <c r="H70">
        <v>2</v>
      </c>
      <c r="I70" s="6">
        <v>40410.54729166667</v>
      </c>
      <c r="K70" s="5">
        <v>1760.2</v>
      </c>
      <c r="L70" s="5"/>
      <c r="M70">
        <v>8</v>
      </c>
      <c r="N70">
        <v>3</v>
      </c>
      <c r="O70" s="6">
        <v>40410.440671296295</v>
      </c>
      <c r="R70">
        <v>8</v>
      </c>
      <c r="S70">
        <v>4</v>
      </c>
      <c r="T70" s="6">
        <v>40410.47005787037</v>
      </c>
      <c r="U70" s="5">
        <v>290.9</v>
      </c>
    </row>
    <row r="71" spans="2:21" ht="12.75">
      <c r="B71" s="10">
        <f>AVERAGE(E70:E77)</f>
        <v>380.3714285714286</v>
      </c>
      <c r="D71" s="3">
        <v>40410.52858796297</v>
      </c>
      <c r="E71" s="5">
        <v>363.4</v>
      </c>
      <c r="G71" s="10">
        <f>AVERAGE(J70:J77)</f>
        <v>564.3166666666667</v>
      </c>
      <c r="I71" s="6">
        <v>40410.54740740741</v>
      </c>
      <c r="J71" s="5">
        <v>574.7</v>
      </c>
      <c r="M71" s="10">
        <f>AVERAGE(P70:P77)</f>
        <v>473.7714285714286</v>
      </c>
      <c r="O71" s="6">
        <v>40410.440787037034</v>
      </c>
      <c r="P71" s="5">
        <v>472.8</v>
      </c>
      <c r="R71" s="10">
        <f>AVERAGE(U70:U77)</f>
        <v>330.56250000000006</v>
      </c>
      <c r="T71" s="6">
        <v>40410.47017361111</v>
      </c>
      <c r="U71" s="5">
        <v>325.3</v>
      </c>
    </row>
    <row r="72" spans="4:21" ht="12.75">
      <c r="D72" s="3">
        <v>40410.528703703705</v>
      </c>
      <c r="E72" s="5">
        <v>383</v>
      </c>
      <c r="I72" s="6">
        <v>40410.54752314815</v>
      </c>
      <c r="J72" s="5">
        <v>568.3</v>
      </c>
      <c r="O72" s="6">
        <v>40410.44090277778</v>
      </c>
      <c r="P72" s="5">
        <v>467.5</v>
      </c>
      <c r="T72" s="6">
        <v>40410.470300925925</v>
      </c>
      <c r="U72" s="5">
        <v>336.1</v>
      </c>
    </row>
    <row r="73" spans="4:21" ht="12.75">
      <c r="D73" s="3">
        <v>40410.528819444444</v>
      </c>
      <c r="E73" s="5">
        <v>384.7</v>
      </c>
      <c r="I73" s="6">
        <v>40410.547638888886</v>
      </c>
      <c r="J73" s="5">
        <v>565.8</v>
      </c>
      <c r="O73" s="6">
        <v>40410.44100694444</v>
      </c>
      <c r="P73" s="5">
        <v>472.2</v>
      </c>
      <c r="T73" s="6">
        <v>40410.47041666666</v>
      </c>
      <c r="U73" s="5">
        <v>327</v>
      </c>
    </row>
    <row r="74" spans="4:21" ht="12.75">
      <c r="D74" s="3">
        <v>40410.52893518518</v>
      </c>
      <c r="E74" s="5">
        <v>402.7</v>
      </c>
      <c r="I74" s="6">
        <v>40410.54775462963</v>
      </c>
      <c r="J74" s="5">
        <v>575.8</v>
      </c>
      <c r="O74" s="6">
        <v>40410.44112268519</v>
      </c>
      <c r="P74" s="5">
        <v>484</v>
      </c>
      <c r="T74" s="6">
        <v>40410.47053240741</v>
      </c>
      <c r="U74" s="5">
        <v>342.3</v>
      </c>
    </row>
    <row r="75" spans="4:21" ht="12.75">
      <c r="D75" s="3">
        <v>40410.52905092593</v>
      </c>
      <c r="E75" s="5">
        <v>384.5</v>
      </c>
      <c r="I75" s="6">
        <v>40410.54787037037</v>
      </c>
      <c r="J75" s="5">
        <v>547.9</v>
      </c>
      <c r="O75" s="6">
        <v>40410.44123842593</v>
      </c>
      <c r="P75" s="5">
        <v>463.8</v>
      </c>
      <c r="T75" s="6">
        <v>40410.47064814815</v>
      </c>
      <c r="U75" s="5">
        <v>340.3</v>
      </c>
    </row>
    <row r="76" spans="4:21" ht="12.75">
      <c r="D76" s="3">
        <v>40410.52916666667</v>
      </c>
      <c r="E76" s="5">
        <v>387.5</v>
      </c>
      <c r="I76" s="6">
        <v>40410.54798611111</v>
      </c>
      <c r="J76" s="5">
        <v>553.4</v>
      </c>
      <c r="O76" s="6">
        <v>40410.441354166665</v>
      </c>
      <c r="P76" s="5">
        <v>476.1</v>
      </c>
      <c r="T76" s="6">
        <v>40410.47076388889</v>
      </c>
      <c r="U76" s="5">
        <v>334.8</v>
      </c>
    </row>
    <row r="77" spans="15:21" ht="12.75">
      <c r="O77" s="6">
        <v>40410.441469907404</v>
      </c>
      <c r="P77" s="5">
        <v>480</v>
      </c>
      <c r="T77" s="6">
        <v>40410.470868055556</v>
      </c>
      <c r="U77" s="5">
        <v>347.8</v>
      </c>
    </row>
    <row r="78" spans="1:21" ht="12.75">
      <c r="A78" s="7" t="s">
        <v>15</v>
      </c>
      <c r="B78">
        <v>9</v>
      </c>
      <c r="C78">
        <v>1</v>
      </c>
      <c r="D78" s="3">
        <v>40410.529282407406</v>
      </c>
      <c r="E78" s="5">
        <v>792.6</v>
      </c>
      <c r="G78">
        <v>9</v>
      </c>
      <c r="H78">
        <v>2</v>
      </c>
      <c r="I78" s="6">
        <v>40410.548101851855</v>
      </c>
      <c r="K78" s="5">
        <v>1760.2</v>
      </c>
      <c r="L78" s="5"/>
      <c r="M78">
        <v>9</v>
      </c>
      <c r="N78">
        <v>3</v>
      </c>
      <c r="O78" s="6">
        <v>40410.44158564815</v>
      </c>
      <c r="P78" s="5">
        <v>846.7</v>
      </c>
      <c r="R78">
        <v>9</v>
      </c>
      <c r="S78">
        <v>4</v>
      </c>
      <c r="T78" s="6">
        <v>40410.47099537037</v>
      </c>
      <c r="U78" s="5">
        <v>896.4</v>
      </c>
    </row>
    <row r="79" spans="2:21" ht="12.75">
      <c r="B79" s="10">
        <f>AVERAGE(E78:E86)</f>
        <v>809.8714285714285</v>
      </c>
      <c r="D79" s="3">
        <v>40410.529398148145</v>
      </c>
      <c r="E79" s="5">
        <v>803.5</v>
      </c>
      <c r="G79" s="10">
        <f>AVERAGE(J78:J86)</f>
        <v>928.6875</v>
      </c>
      <c r="I79" s="6">
        <v>40410.54821759259</v>
      </c>
      <c r="J79" s="5">
        <v>957.7</v>
      </c>
      <c r="K79" s="10"/>
      <c r="M79" s="10">
        <f>AVERAGE(P78:P86)</f>
        <v>838.3714285714286</v>
      </c>
      <c r="O79" s="6">
        <v>40410.44170138889</v>
      </c>
      <c r="P79" s="5">
        <v>847.6</v>
      </c>
      <c r="R79" s="10">
        <f>AVERAGE(U78:U86)</f>
        <v>843.9625000000001</v>
      </c>
      <c r="T79" s="6">
        <v>40410.47109953704</v>
      </c>
      <c r="U79" s="5">
        <v>830.8</v>
      </c>
    </row>
    <row r="80" spans="4:21" ht="12.75">
      <c r="D80" s="3">
        <v>40410.52951388889</v>
      </c>
      <c r="E80" s="5">
        <v>801.3</v>
      </c>
      <c r="I80" s="6">
        <v>40410.54833333333</v>
      </c>
      <c r="J80" s="5">
        <v>961.4</v>
      </c>
      <c r="O80" s="6">
        <v>40410.44181712963</v>
      </c>
      <c r="P80" s="5">
        <v>837.2</v>
      </c>
      <c r="T80" s="6">
        <v>40410.47122685185</v>
      </c>
      <c r="U80" s="5">
        <v>834.5</v>
      </c>
    </row>
    <row r="81" spans="4:21" ht="12.75">
      <c r="D81" s="3">
        <v>40410.52962962963</v>
      </c>
      <c r="E81" s="5">
        <v>820.7</v>
      </c>
      <c r="I81" s="6">
        <v>40410.54844907407</v>
      </c>
      <c r="J81" s="5">
        <v>923.3</v>
      </c>
      <c r="O81" s="6">
        <v>40410.44193287037</v>
      </c>
      <c r="P81" s="5">
        <v>827.2</v>
      </c>
      <c r="T81" s="6">
        <v>40410.471342592595</v>
      </c>
      <c r="U81" s="5">
        <v>835.8</v>
      </c>
    </row>
    <row r="82" spans="4:21" ht="12.75">
      <c r="D82" s="3">
        <v>40410.52974537037</v>
      </c>
      <c r="E82" s="5">
        <v>813.2</v>
      </c>
      <c r="I82" s="6">
        <v>40410.54856481482</v>
      </c>
      <c r="J82" s="5">
        <v>923.8</v>
      </c>
      <c r="O82" s="6">
        <v>40410.44204861111</v>
      </c>
      <c r="P82" s="5">
        <v>829.6</v>
      </c>
      <c r="T82" s="6">
        <v>40410.47145833333</v>
      </c>
      <c r="U82" s="5">
        <v>830.3</v>
      </c>
    </row>
    <row r="83" spans="4:21" ht="12.75">
      <c r="D83" s="3">
        <v>40410.529861111114</v>
      </c>
      <c r="E83" s="5">
        <v>778.2</v>
      </c>
      <c r="I83" s="6">
        <v>40410.548680555556</v>
      </c>
      <c r="J83" s="5">
        <v>915.8</v>
      </c>
      <c r="O83" s="6">
        <v>40410.44216435185</v>
      </c>
      <c r="P83" s="5">
        <v>843.1</v>
      </c>
      <c r="T83" s="6">
        <v>40410.4715625</v>
      </c>
      <c r="U83" s="5">
        <v>842.3</v>
      </c>
    </row>
    <row r="84" spans="4:21" ht="12.75">
      <c r="D84" s="3">
        <v>40410.52997685185</v>
      </c>
      <c r="E84" s="5">
        <v>859.6</v>
      </c>
      <c r="I84" s="6">
        <v>40410.548796296294</v>
      </c>
      <c r="J84" s="5">
        <v>911.4</v>
      </c>
      <c r="O84" s="6">
        <v>40410.44228009259</v>
      </c>
      <c r="P84" s="5">
        <v>837.2</v>
      </c>
      <c r="T84" s="6">
        <v>40410.47167824074</v>
      </c>
      <c r="U84" s="5">
        <v>829</v>
      </c>
    </row>
    <row r="85" spans="9:21" ht="12.75">
      <c r="I85" s="6">
        <v>40410.54891203704</v>
      </c>
      <c r="J85" s="5">
        <v>915.5</v>
      </c>
      <c r="T85" s="6">
        <v>40410.47180555556</v>
      </c>
      <c r="U85" s="5">
        <v>852.6</v>
      </c>
    </row>
    <row r="86" spans="9:10" ht="12.75">
      <c r="I86" s="6">
        <v>40410.54902777778</v>
      </c>
      <c r="J86" s="5">
        <v>920.6</v>
      </c>
    </row>
    <row r="87" spans="1:21" ht="12.75">
      <c r="A87" s="7" t="s">
        <v>16</v>
      </c>
      <c r="B87">
        <v>10</v>
      </c>
      <c r="C87">
        <v>1</v>
      </c>
      <c r="D87" s="3">
        <v>40410.53009259259</v>
      </c>
      <c r="E87" s="5">
        <v>1057.6</v>
      </c>
      <c r="G87">
        <v>10</v>
      </c>
      <c r="H87">
        <v>2</v>
      </c>
      <c r="I87" s="6">
        <v>40410.54914351852</v>
      </c>
      <c r="K87" s="5">
        <v>821.9</v>
      </c>
      <c r="L87" s="5"/>
      <c r="M87">
        <v>10</v>
      </c>
      <c r="N87">
        <v>3</v>
      </c>
      <c r="O87" s="6">
        <v>40410.442395833335</v>
      </c>
      <c r="R87">
        <v>10</v>
      </c>
      <c r="S87">
        <v>4</v>
      </c>
      <c r="T87" s="6">
        <v>40410.47190972222</v>
      </c>
      <c r="U87" s="5">
        <v>911.5</v>
      </c>
    </row>
    <row r="88" spans="2:21" ht="12.75">
      <c r="B88" s="10">
        <f>AVERAGE(E87:E95)</f>
        <v>1067.4857142857143</v>
      </c>
      <c r="D88" s="3">
        <v>40410.53020833333</v>
      </c>
      <c r="E88" s="5">
        <v>1068.4</v>
      </c>
      <c r="G88" s="10">
        <f>AVERAGE(J87:J95)</f>
        <v>759.3833333333333</v>
      </c>
      <c r="I88" s="6">
        <v>40410.549259259256</v>
      </c>
      <c r="J88" s="5">
        <v>748.7</v>
      </c>
      <c r="M88" s="10">
        <f>AVERAGE(P87:P95)</f>
        <v>1039.4499999999998</v>
      </c>
      <c r="N88" s="10"/>
      <c r="O88" s="6">
        <v>40410.442511574074</v>
      </c>
      <c r="P88" s="5">
        <v>1035.1</v>
      </c>
      <c r="R88" s="10">
        <f>AVERAGE(U87:U95)</f>
        <v>932.6250000000001</v>
      </c>
      <c r="T88" s="6">
        <v>40410.472025462965</v>
      </c>
      <c r="U88" s="5">
        <v>910.8</v>
      </c>
    </row>
    <row r="89" spans="4:21" ht="12.75">
      <c r="D89" s="3">
        <v>40410.530324074076</v>
      </c>
      <c r="E89" s="5">
        <v>1077.7</v>
      </c>
      <c r="I89" s="6">
        <v>40410.549375</v>
      </c>
      <c r="J89" s="5">
        <v>745</v>
      </c>
      <c r="O89" s="6">
        <v>40410.44262731481</v>
      </c>
      <c r="P89" s="5">
        <v>1027.7</v>
      </c>
      <c r="T89" s="6">
        <v>40410.4721412037</v>
      </c>
      <c r="U89" s="5">
        <v>922</v>
      </c>
    </row>
    <row r="90" spans="4:21" ht="12.75">
      <c r="D90" s="3">
        <v>40410.530439814815</v>
      </c>
      <c r="E90" s="5">
        <v>1074.5</v>
      </c>
      <c r="I90" s="6">
        <v>40410.54949074074</v>
      </c>
      <c r="J90" s="5">
        <v>752.3</v>
      </c>
      <c r="O90" s="6">
        <v>40410.44274305556</v>
      </c>
      <c r="P90" s="5">
        <v>1021.7</v>
      </c>
      <c r="T90" s="6">
        <v>40410.47225694444</v>
      </c>
      <c r="U90" s="5">
        <v>948.9</v>
      </c>
    </row>
    <row r="91" spans="4:21" ht="12.75">
      <c r="D91" s="3">
        <v>40410.53055555555</v>
      </c>
      <c r="E91" s="5">
        <v>1070.9</v>
      </c>
      <c r="I91" s="6">
        <v>40410.54960648148</v>
      </c>
      <c r="J91" s="5">
        <v>762.3</v>
      </c>
      <c r="O91" s="6">
        <v>40410.4428587963</v>
      </c>
      <c r="P91" s="5">
        <v>1038.7</v>
      </c>
      <c r="T91" s="6">
        <v>40410.47237268519</v>
      </c>
      <c r="U91" s="5">
        <v>920.4</v>
      </c>
    </row>
    <row r="92" spans="4:21" ht="12.75">
      <c r="D92" s="3">
        <v>40410.5306712963</v>
      </c>
      <c r="E92" s="5">
        <v>1073</v>
      </c>
      <c r="I92" s="6">
        <v>40410.549722222226</v>
      </c>
      <c r="J92" s="5">
        <v>790.7</v>
      </c>
      <c r="O92" s="6">
        <v>40410.442974537036</v>
      </c>
      <c r="P92" s="5">
        <v>1044.1</v>
      </c>
      <c r="T92" s="6">
        <v>40410.47248842593</v>
      </c>
      <c r="U92" s="5">
        <v>954.1</v>
      </c>
    </row>
    <row r="93" spans="4:21" ht="12.75">
      <c r="D93" s="6">
        <v>40410.53078703704</v>
      </c>
      <c r="E93" s="5">
        <v>1050.3</v>
      </c>
      <c r="I93" s="6">
        <v>40410.549837962964</v>
      </c>
      <c r="J93" s="5">
        <v>757.3</v>
      </c>
      <c r="O93" s="6">
        <v>40410.443090277775</v>
      </c>
      <c r="P93" s="5">
        <v>1046.6</v>
      </c>
      <c r="T93" s="6">
        <v>40410.472604166665</v>
      </c>
      <c r="U93" s="5">
        <v>945.7</v>
      </c>
    </row>
    <row r="94" spans="15:21" ht="12.75">
      <c r="O94" s="6">
        <v>40410.44320601852</v>
      </c>
      <c r="P94" s="5">
        <v>1065.2</v>
      </c>
      <c r="T94" s="6">
        <v>40410.472719907404</v>
      </c>
      <c r="U94" s="5">
        <v>947.6</v>
      </c>
    </row>
    <row r="95" spans="15:16" ht="12.75">
      <c r="O95" s="6">
        <v>40410.44332175926</v>
      </c>
      <c r="P95" s="5">
        <v>1036.5</v>
      </c>
    </row>
    <row r="96" spans="1:21" ht="12.75">
      <c r="A96" s="7" t="s">
        <v>17</v>
      </c>
      <c r="B96">
        <v>11</v>
      </c>
      <c r="C96">
        <v>1</v>
      </c>
      <c r="D96" s="6">
        <v>40410.53090277778</v>
      </c>
      <c r="E96" s="5">
        <v>285.7</v>
      </c>
      <c r="G96">
        <v>11</v>
      </c>
      <c r="H96">
        <v>2</v>
      </c>
      <c r="I96" s="6">
        <v>40410.5499537037</v>
      </c>
      <c r="K96" s="5">
        <v>286.9</v>
      </c>
      <c r="L96" s="5"/>
      <c r="M96">
        <v>11</v>
      </c>
      <c r="N96">
        <v>3</v>
      </c>
      <c r="O96" s="6">
        <v>40410.4434375</v>
      </c>
      <c r="R96">
        <v>11</v>
      </c>
      <c r="S96">
        <v>4</v>
      </c>
      <c r="T96" s="6">
        <v>40410.47283564815</v>
      </c>
      <c r="U96" s="5">
        <v>288.7</v>
      </c>
    </row>
    <row r="97" spans="2:21" ht="12.75">
      <c r="B97" s="10">
        <f>AVERAGE(E96:E102)</f>
        <v>282.75</v>
      </c>
      <c r="D97" s="6">
        <v>40410.531018518515</v>
      </c>
      <c r="E97" s="5">
        <v>276.2</v>
      </c>
      <c r="G97" s="10">
        <f>AVERAGE(J96:J102)</f>
        <v>259.13333333333327</v>
      </c>
      <c r="I97" s="6">
        <v>40410.55006944444</v>
      </c>
      <c r="J97" s="5">
        <v>259.1</v>
      </c>
      <c r="M97" s="10">
        <f>AVERAGE(P96:P102)</f>
        <v>289.7333333333333</v>
      </c>
      <c r="O97" s="6">
        <v>40410.443553240744</v>
      </c>
      <c r="P97" s="5">
        <v>288.9</v>
      </c>
      <c r="R97" s="10">
        <f>AVERAGE(U96:U102)</f>
        <v>287.95714285714286</v>
      </c>
      <c r="T97" s="6">
        <v>40410.47295138889</v>
      </c>
      <c r="U97" s="5">
        <v>292.2</v>
      </c>
    </row>
    <row r="98" spans="4:21" ht="12.75">
      <c r="D98" s="6">
        <v>40410.53113425926</v>
      </c>
      <c r="E98" s="5">
        <v>279.6</v>
      </c>
      <c r="I98" s="6">
        <v>40410.55018518519</v>
      </c>
      <c r="J98" s="5">
        <v>257.5</v>
      </c>
      <c r="O98" s="6">
        <v>40410.44366898148</v>
      </c>
      <c r="P98" s="5">
        <v>292</v>
      </c>
      <c r="T98" s="6">
        <v>40410.47306712963</v>
      </c>
      <c r="U98" s="5">
        <v>287.1</v>
      </c>
    </row>
    <row r="99" spans="4:21" ht="12.75">
      <c r="D99" s="6">
        <v>40410.53125</v>
      </c>
      <c r="E99" s="5">
        <v>289.5</v>
      </c>
      <c r="I99" s="6">
        <v>40410.55030092593</v>
      </c>
      <c r="J99" s="5">
        <v>256.1</v>
      </c>
      <c r="O99" s="6">
        <v>40410.44378472222</v>
      </c>
      <c r="P99" s="5">
        <v>291.6</v>
      </c>
      <c r="T99" s="6">
        <v>40410.47318287037</v>
      </c>
      <c r="U99" s="5">
        <v>280.9</v>
      </c>
    </row>
    <row r="100" spans="9:21" ht="12.75">
      <c r="I100" s="6">
        <v>40410.550416666665</v>
      </c>
      <c r="J100" s="5">
        <v>260.4</v>
      </c>
      <c r="O100" s="6">
        <v>40410.44390046296</v>
      </c>
      <c r="P100" s="5">
        <v>288.7</v>
      </c>
      <c r="T100" s="6">
        <v>40410.47329861111</v>
      </c>
      <c r="U100" s="5">
        <v>288.6</v>
      </c>
    </row>
    <row r="101" spans="9:21" ht="12.75">
      <c r="I101" s="6">
        <v>40410.550532407404</v>
      </c>
      <c r="J101" s="5">
        <v>260.6</v>
      </c>
      <c r="O101" s="6">
        <v>40410.444027777776</v>
      </c>
      <c r="P101" s="5">
        <v>285.4</v>
      </c>
      <c r="T101" s="6">
        <v>40410.47341435185</v>
      </c>
      <c r="U101" s="5">
        <v>292.6</v>
      </c>
    </row>
    <row r="102" spans="9:21" ht="12.75">
      <c r="I102" s="6">
        <v>40410.55064814815</v>
      </c>
      <c r="J102" s="5">
        <v>261.1</v>
      </c>
      <c r="O102" s="6">
        <v>40410.444131944445</v>
      </c>
      <c r="P102" s="5">
        <v>291.8</v>
      </c>
      <c r="T102" s="6">
        <v>40410.47353009259</v>
      </c>
      <c r="U102" s="5">
        <v>285.6</v>
      </c>
    </row>
    <row r="103" spans="1:22" ht="12.75">
      <c r="A103" s="7" t="s">
        <v>18</v>
      </c>
      <c r="B103">
        <v>12</v>
      </c>
      <c r="C103">
        <v>1</v>
      </c>
      <c r="D103" s="6">
        <v>40410.53136574074</v>
      </c>
      <c r="E103" s="5">
        <v>294.6</v>
      </c>
      <c r="G103">
        <v>12</v>
      </c>
      <c r="H103">
        <v>2</v>
      </c>
      <c r="I103" s="6">
        <v>40410.55076388889</v>
      </c>
      <c r="K103" s="5">
        <v>242.5</v>
      </c>
      <c r="L103" s="5"/>
      <c r="M103">
        <v>12</v>
      </c>
      <c r="N103">
        <v>3</v>
      </c>
      <c r="O103" s="6">
        <v>40410.444247685184</v>
      </c>
      <c r="R103">
        <v>12</v>
      </c>
      <c r="S103">
        <v>4</v>
      </c>
      <c r="T103" s="6">
        <v>40410.473657407405</v>
      </c>
      <c r="V103" s="5">
        <v>235.4</v>
      </c>
    </row>
    <row r="104" spans="2:22" ht="12.75">
      <c r="B104" s="10">
        <f>AVERAGE(E103:E116)</f>
        <v>227.16428571428574</v>
      </c>
      <c r="D104" s="6">
        <v>40410.531481481485</v>
      </c>
      <c r="E104" s="5">
        <v>299.6</v>
      </c>
      <c r="G104" s="10">
        <f>AVERAGE(J103:J116)</f>
        <v>206.9846153846154</v>
      </c>
      <c r="I104" s="6">
        <v>40410.55087962963</v>
      </c>
      <c r="J104" s="5">
        <v>219.6</v>
      </c>
      <c r="M104" s="10">
        <f>AVERAGE(P103:P116)</f>
        <v>197.97777777777776</v>
      </c>
      <c r="O104" s="6">
        <v>40410.44436342592</v>
      </c>
      <c r="R104" s="10">
        <f>AVERAGE(U103:U116)</f>
        <v>199.73000000000002</v>
      </c>
      <c r="T104" s="6">
        <v>40410.473761574074</v>
      </c>
      <c r="V104" s="5">
        <v>214.4</v>
      </c>
    </row>
    <row r="105" spans="4:22" ht="12.75">
      <c r="D105" s="6">
        <v>40410.53159722222</v>
      </c>
      <c r="E105" s="5">
        <v>300.1</v>
      </c>
      <c r="I105" s="6">
        <v>40410.55099537037</v>
      </c>
      <c r="J105" s="5">
        <v>213.8</v>
      </c>
      <c r="O105" s="6">
        <v>40410.44447916667</v>
      </c>
      <c r="T105" s="6">
        <v>40410.47387731481</v>
      </c>
      <c r="V105" s="5">
        <v>208.4</v>
      </c>
    </row>
    <row r="106" spans="4:22" ht="12.75">
      <c r="D106" s="6">
        <v>40410.53171296296</v>
      </c>
      <c r="E106" s="5">
        <v>224.4</v>
      </c>
      <c r="I106" s="6">
        <v>40410.55111111111</v>
      </c>
      <c r="J106" s="5">
        <v>210.7</v>
      </c>
      <c r="O106" s="6">
        <v>40410.44459490741</v>
      </c>
      <c r="T106" s="6">
        <v>40410.47400462963</v>
      </c>
      <c r="V106" s="5">
        <v>203.9</v>
      </c>
    </row>
    <row r="107" spans="4:21" ht="12.75">
      <c r="D107" s="6">
        <v>40410.5318287037</v>
      </c>
      <c r="E107" s="5">
        <v>213.3</v>
      </c>
      <c r="I107" s="6">
        <v>40410.55122685185</v>
      </c>
      <c r="J107" s="5">
        <v>207.7</v>
      </c>
      <c r="O107" s="6">
        <v>40410.444710648146</v>
      </c>
      <c r="T107" s="6">
        <v>40410.474131944444</v>
      </c>
      <c r="U107" s="5">
        <v>201.5</v>
      </c>
    </row>
    <row r="108" spans="4:21" ht="12.75">
      <c r="D108" s="6">
        <v>40410.53194444445</v>
      </c>
      <c r="E108" s="5">
        <v>208.1</v>
      </c>
      <c r="I108" s="6">
        <v>40410.55134259259</v>
      </c>
      <c r="J108" s="5">
        <v>205.8</v>
      </c>
      <c r="O108" s="6">
        <v>40410.44483796296</v>
      </c>
      <c r="P108" s="5">
        <v>199.3</v>
      </c>
      <c r="T108" s="6">
        <v>40410.474224537036</v>
      </c>
      <c r="U108" s="5">
        <v>201.3</v>
      </c>
    </row>
    <row r="109" spans="4:21" ht="12.75">
      <c r="D109" s="6">
        <v>40410.532060185185</v>
      </c>
      <c r="E109" s="5">
        <v>207.2</v>
      </c>
      <c r="I109" s="6">
        <v>40410.551458333335</v>
      </c>
      <c r="J109" s="5">
        <v>205.1</v>
      </c>
      <c r="O109" s="6">
        <v>40410.44494212963</v>
      </c>
      <c r="P109" s="5">
        <v>198.1</v>
      </c>
      <c r="T109" s="6">
        <v>40410.474340277775</v>
      </c>
      <c r="U109" s="5">
        <v>200.8</v>
      </c>
    </row>
    <row r="110" spans="4:21" ht="12.75">
      <c r="D110" s="6">
        <v>40410.532175925924</v>
      </c>
      <c r="E110" s="5">
        <v>204.2</v>
      </c>
      <c r="I110" s="6">
        <v>40410.551574074074</v>
      </c>
      <c r="J110" s="5">
        <v>203.5</v>
      </c>
      <c r="O110" s="6">
        <v>40410.44505787037</v>
      </c>
      <c r="P110" s="5">
        <v>199.2</v>
      </c>
      <c r="T110" s="6">
        <v>40410.47445601852</v>
      </c>
      <c r="U110" s="5">
        <v>200.3</v>
      </c>
    </row>
    <row r="111" spans="4:21" ht="12.75">
      <c r="D111" s="6">
        <v>40410.53229166667</v>
      </c>
      <c r="E111" s="5">
        <v>204.4</v>
      </c>
      <c r="I111" s="6">
        <v>40410.55168981481</v>
      </c>
      <c r="J111" s="5">
        <v>203.9</v>
      </c>
      <c r="O111" s="6">
        <v>40410.44517361111</v>
      </c>
      <c r="P111" s="5">
        <v>198.1</v>
      </c>
      <c r="T111" s="6">
        <v>40410.47457175926</v>
      </c>
      <c r="U111" s="5">
        <v>200.3</v>
      </c>
    </row>
    <row r="112" spans="4:21" ht="12.75">
      <c r="D112" s="6">
        <v>40410.53240740741</v>
      </c>
      <c r="E112" s="5">
        <v>204.4</v>
      </c>
      <c r="I112" s="6">
        <v>40410.55180555556</v>
      </c>
      <c r="J112" s="5">
        <v>204.9</v>
      </c>
      <c r="O112" s="6">
        <v>40410.445289351854</v>
      </c>
      <c r="P112" s="5">
        <v>197.3</v>
      </c>
      <c r="T112" s="6">
        <v>40410.4746875</v>
      </c>
      <c r="U112" s="5">
        <v>199.4</v>
      </c>
    </row>
    <row r="113" spans="4:21" ht="12.75">
      <c r="D113" s="6">
        <v>40410.53252314815</v>
      </c>
      <c r="E113" s="5">
        <v>204.2</v>
      </c>
      <c r="I113" s="6">
        <v>40410.5519212963</v>
      </c>
      <c r="J113" s="5">
        <v>204.4</v>
      </c>
      <c r="O113" s="6">
        <v>40410.44541666667</v>
      </c>
      <c r="P113" s="5">
        <v>198.3</v>
      </c>
      <c r="T113" s="6">
        <v>40410.474803240744</v>
      </c>
      <c r="U113" s="5">
        <v>198.2</v>
      </c>
    </row>
    <row r="114" spans="4:21" ht="12.75">
      <c r="D114" s="6">
        <v>40410.532638888886</v>
      </c>
      <c r="E114" s="5">
        <v>204.9</v>
      </c>
      <c r="I114" s="6">
        <v>40410.552037037036</v>
      </c>
      <c r="J114" s="5">
        <v>204.4</v>
      </c>
      <c r="O114" s="6">
        <v>40410.44553240741</v>
      </c>
      <c r="P114" s="5">
        <v>196.4</v>
      </c>
      <c r="T114" s="6">
        <v>40410.47491898148</v>
      </c>
      <c r="U114" s="5">
        <v>199.4</v>
      </c>
    </row>
    <row r="115" spans="4:21" ht="12.75">
      <c r="D115" s="6">
        <v>40410.53275462963</v>
      </c>
      <c r="E115" s="5">
        <v>205.6</v>
      </c>
      <c r="I115" s="6">
        <v>40410.552152777775</v>
      </c>
      <c r="J115" s="5">
        <v>203.5</v>
      </c>
      <c r="O115" s="6">
        <v>40410.44564814815</v>
      </c>
      <c r="P115" s="5">
        <v>197.8</v>
      </c>
      <c r="T115" s="6">
        <v>40410.4750462963</v>
      </c>
      <c r="U115" s="5">
        <v>197</v>
      </c>
    </row>
    <row r="116" spans="4:21" ht="12.75">
      <c r="D116" s="6">
        <v>40410.53287037037</v>
      </c>
      <c r="E116" s="5">
        <v>205.3</v>
      </c>
      <c r="I116" s="6">
        <v>40410.55226851852</v>
      </c>
      <c r="J116" s="5">
        <v>203.5</v>
      </c>
      <c r="O116" s="6">
        <v>40410.445763888885</v>
      </c>
      <c r="P116" s="5">
        <v>197.3</v>
      </c>
      <c r="T116" s="6">
        <v>40410.47516203704</v>
      </c>
      <c r="U116" s="5">
        <v>199.1</v>
      </c>
    </row>
    <row r="117" spans="1:22" ht="12.75">
      <c r="A117" s="7" t="s">
        <v>19</v>
      </c>
      <c r="B117">
        <v>13</v>
      </c>
      <c r="C117">
        <v>1</v>
      </c>
      <c r="D117" s="6">
        <v>40410.53298611111</v>
      </c>
      <c r="F117" s="5">
        <v>200.8</v>
      </c>
      <c r="G117">
        <v>13</v>
      </c>
      <c r="H117">
        <v>2</v>
      </c>
      <c r="I117" s="6">
        <v>40410.552395833336</v>
      </c>
      <c r="K117" s="5">
        <v>191.1</v>
      </c>
      <c r="L117" s="5"/>
      <c r="M117">
        <v>13</v>
      </c>
      <c r="N117">
        <v>3</v>
      </c>
      <c r="O117" s="6">
        <v>40410.44587962963</v>
      </c>
      <c r="R117">
        <v>13</v>
      </c>
      <c r="S117">
        <v>4</v>
      </c>
      <c r="T117" s="6">
        <v>40410.475277777776</v>
      </c>
      <c r="V117" s="5">
        <v>194.4</v>
      </c>
    </row>
    <row r="118" spans="2:22" ht="12.75">
      <c r="B118">
        <f>AVERAGE(E117:E136)</f>
        <v>170.60714285714286</v>
      </c>
      <c r="D118" s="6">
        <v>40410.533101851855</v>
      </c>
      <c r="F118" s="5">
        <v>187.8</v>
      </c>
      <c r="G118">
        <f>AVERAGE(J117:J136)</f>
        <v>163.57142857142858</v>
      </c>
      <c r="I118" s="6">
        <v>40410.5525</v>
      </c>
      <c r="K118" s="5">
        <v>182.5</v>
      </c>
      <c r="L118" s="5"/>
      <c r="M118" s="10">
        <f>AVERAGE(P117:P136)</f>
        <v>151.98571428571427</v>
      </c>
      <c r="O118" s="6">
        <v>40410.44599537037</v>
      </c>
      <c r="R118">
        <f>AVERAGE(U117:U136)</f>
        <v>163.00000000000003</v>
      </c>
      <c r="T118" s="6">
        <v>40410.47539351852</v>
      </c>
      <c r="V118" s="5">
        <v>188.7</v>
      </c>
    </row>
    <row r="119" spans="4:22" ht="12.75">
      <c r="D119" s="6">
        <v>40410.533217592594</v>
      </c>
      <c r="F119" s="5">
        <v>182.9</v>
      </c>
      <c r="I119" s="6">
        <v>40410.552615740744</v>
      </c>
      <c r="K119" s="5">
        <v>175</v>
      </c>
      <c r="L119" s="5"/>
      <c r="O119" s="6">
        <v>40410.44611111111</v>
      </c>
      <c r="T119" s="6">
        <v>40410.47550925926</v>
      </c>
      <c r="V119" s="5">
        <v>177.6</v>
      </c>
    </row>
    <row r="120" spans="4:22" ht="12.75">
      <c r="D120" s="6">
        <v>40410.53333333333</v>
      </c>
      <c r="F120" s="5">
        <v>177.9</v>
      </c>
      <c r="I120" s="6">
        <v>40410.55273148148</v>
      </c>
      <c r="K120" s="5">
        <v>173</v>
      </c>
      <c r="L120" s="5"/>
      <c r="O120" s="6">
        <v>40410.446226851855</v>
      </c>
      <c r="T120" s="6">
        <v>40410.475625</v>
      </c>
      <c r="V120" s="5">
        <v>176.6</v>
      </c>
    </row>
    <row r="121" spans="4:22" ht="12.75">
      <c r="D121" s="6">
        <v>40410.53344907407</v>
      </c>
      <c r="F121" s="5">
        <v>177.6</v>
      </c>
      <c r="I121" s="6">
        <v>40410.55284722222</v>
      </c>
      <c r="K121" s="5">
        <v>168.6</v>
      </c>
      <c r="L121" s="5"/>
      <c r="O121" s="6">
        <v>40410.44634259259</v>
      </c>
      <c r="T121" s="6">
        <v>40410.47574074074</v>
      </c>
      <c r="V121" s="5">
        <v>168.8</v>
      </c>
    </row>
    <row r="122" spans="4:22" ht="12.75">
      <c r="D122" s="6">
        <v>40410.53356481482</v>
      </c>
      <c r="F122" s="5">
        <v>174</v>
      </c>
      <c r="I122" s="6">
        <v>40410.55296296296</v>
      </c>
      <c r="K122" s="5">
        <v>167.2</v>
      </c>
      <c r="L122" s="5"/>
      <c r="O122" s="6">
        <v>40410.44645833333</v>
      </c>
      <c r="T122" s="6">
        <v>40410.475856481484</v>
      </c>
      <c r="V122" s="5">
        <v>168.1</v>
      </c>
    </row>
    <row r="123" spans="4:21" ht="12.75">
      <c r="D123" s="6">
        <v>40410.533680555556</v>
      </c>
      <c r="E123" s="5">
        <v>172.8</v>
      </c>
      <c r="I123" s="6">
        <v>40410.553078703706</v>
      </c>
      <c r="K123" s="5">
        <v>166</v>
      </c>
      <c r="L123" s="5"/>
      <c r="O123" s="6">
        <v>40410.44657407407</v>
      </c>
      <c r="T123" s="6">
        <v>40410.47597222222</v>
      </c>
      <c r="U123" s="5">
        <v>165.9</v>
      </c>
    </row>
    <row r="124" spans="4:21" ht="12.75">
      <c r="D124" s="6">
        <v>40410.533796296295</v>
      </c>
      <c r="E124" s="5">
        <v>171.3</v>
      </c>
      <c r="I124" s="6">
        <v>40410.553194444445</v>
      </c>
      <c r="J124" s="5">
        <v>163</v>
      </c>
      <c r="O124" s="6">
        <v>40410.44668981482</v>
      </c>
      <c r="T124" s="6">
        <v>40410.47608796296</v>
      </c>
      <c r="U124" s="5">
        <v>161.4</v>
      </c>
    </row>
    <row r="125" spans="4:21" ht="12.75">
      <c r="D125" s="6">
        <v>40410.53391203703</v>
      </c>
      <c r="E125" s="5">
        <v>173.5</v>
      </c>
      <c r="I125" s="6">
        <v>40410.55331018518</v>
      </c>
      <c r="J125" s="5">
        <v>164.2</v>
      </c>
      <c r="O125" s="6">
        <v>40410.44679398148</v>
      </c>
      <c r="T125" s="6">
        <v>40410.47620370371</v>
      </c>
      <c r="U125" s="5">
        <v>162.4</v>
      </c>
    </row>
    <row r="126" spans="4:21" ht="12.75">
      <c r="D126" s="6">
        <v>40410.53402777778</v>
      </c>
      <c r="E126" s="5">
        <v>170.1</v>
      </c>
      <c r="I126" s="6">
        <v>40410.55342592593</v>
      </c>
      <c r="J126" s="5">
        <v>164.5</v>
      </c>
      <c r="O126" s="6">
        <v>40410.446909722225</v>
      </c>
      <c r="P126" s="5">
        <v>151.3</v>
      </c>
      <c r="T126" s="6">
        <v>40410.476319444446</v>
      </c>
      <c r="U126" s="5">
        <v>161.9</v>
      </c>
    </row>
    <row r="127" spans="4:21" ht="12.75">
      <c r="D127" s="6">
        <v>40410.53414351852</v>
      </c>
      <c r="E127" s="5">
        <v>171.5</v>
      </c>
      <c r="I127" s="6">
        <v>40410.55354166667</v>
      </c>
      <c r="J127" s="5">
        <v>164.2</v>
      </c>
      <c r="O127" s="6">
        <v>40410.44702546296</v>
      </c>
      <c r="P127" s="5">
        <v>152.1</v>
      </c>
      <c r="T127" s="6">
        <v>40410.476435185185</v>
      </c>
      <c r="U127" s="5">
        <v>160.4</v>
      </c>
    </row>
    <row r="128" spans="4:21" ht="12.75">
      <c r="D128" s="6">
        <v>40410.53425925926</v>
      </c>
      <c r="E128" s="5">
        <v>170.3</v>
      </c>
      <c r="I128" s="6">
        <v>40410.55365740741</v>
      </c>
      <c r="J128" s="5">
        <v>161.8</v>
      </c>
      <c r="O128" s="6">
        <v>40410.4471412037</v>
      </c>
      <c r="P128" s="5">
        <v>152.3</v>
      </c>
      <c r="T128" s="6">
        <v>40410.47655092592</v>
      </c>
      <c r="U128" s="5">
        <v>163.7</v>
      </c>
    </row>
    <row r="129" spans="4:21" ht="12.75">
      <c r="D129" s="6">
        <v>40410.534375</v>
      </c>
      <c r="E129" s="5">
        <v>172.5</v>
      </c>
      <c r="I129" s="6">
        <v>40410.553773148145</v>
      </c>
      <c r="J129" s="5">
        <v>162.8</v>
      </c>
      <c r="O129" s="6">
        <v>40410.44726851852</v>
      </c>
      <c r="P129" s="5">
        <v>151.8</v>
      </c>
      <c r="T129" s="6">
        <v>40410.47665509259</v>
      </c>
      <c r="U129" s="5">
        <v>160.4</v>
      </c>
    </row>
    <row r="130" spans="4:21" ht="12.75">
      <c r="D130" s="6">
        <v>40410.53449074074</v>
      </c>
      <c r="E130" s="5">
        <v>168.9</v>
      </c>
      <c r="I130" s="6">
        <v>40410.55388888889</v>
      </c>
      <c r="J130" s="5">
        <v>164.5</v>
      </c>
      <c r="O130" s="6">
        <v>40410.44737268519</v>
      </c>
      <c r="P130" s="5">
        <v>152.3</v>
      </c>
      <c r="T130" s="6">
        <v>40410.47677083333</v>
      </c>
      <c r="U130" s="5">
        <v>161.2</v>
      </c>
    </row>
    <row r="131" spans="4:21" ht="12.75">
      <c r="D131" s="6">
        <v>40410.53460648148</v>
      </c>
      <c r="E131" s="5">
        <v>169.1</v>
      </c>
      <c r="O131" s="6">
        <v>40410.4475</v>
      </c>
      <c r="P131" s="5">
        <v>151.8</v>
      </c>
      <c r="T131" s="6">
        <v>40410.47689814815</v>
      </c>
      <c r="U131" s="5">
        <v>166.8</v>
      </c>
    </row>
    <row r="132" spans="4:21" ht="12.75">
      <c r="D132" s="6">
        <v>40410.53472222222</v>
      </c>
      <c r="E132" s="5">
        <v>168.8</v>
      </c>
      <c r="O132" s="6">
        <v>40410.44761574074</v>
      </c>
      <c r="P132" s="5">
        <v>152.3</v>
      </c>
      <c r="T132" s="6">
        <v>40410.477002314816</v>
      </c>
      <c r="U132" s="5">
        <v>165.9</v>
      </c>
    </row>
    <row r="133" spans="4:5" ht="12.75">
      <c r="D133" s="6">
        <v>40410.534837962965</v>
      </c>
      <c r="E133" s="5">
        <v>169.8</v>
      </c>
    </row>
    <row r="134" spans="4:5" ht="12.75">
      <c r="D134" s="6">
        <v>40410.534953703704</v>
      </c>
      <c r="E134" s="5">
        <v>168.8</v>
      </c>
    </row>
    <row r="135" spans="4:5" ht="12.75">
      <c r="D135" s="6">
        <v>40410.53506944444</v>
      </c>
      <c r="E135" s="5">
        <v>170.1</v>
      </c>
    </row>
    <row r="136" spans="4:5" ht="12.75">
      <c r="D136" s="6">
        <v>40410.53518518519</v>
      </c>
      <c r="E136" s="5">
        <v>171</v>
      </c>
    </row>
    <row r="137" spans="1:22" ht="12.75">
      <c r="A137" s="7" t="s">
        <v>20</v>
      </c>
      <c r="B137">
        <v>14</v>
      </c>
      <c r="C137">
        <v>1</v>
      </c>
      <c r="D137" s="6">
        <v>40410.53530092593</v>
      </c>
      <c r="F137" s="5">
        <v>175.7</v>
      </c>
      <c r="G137">
        <v>14</v>
      </c>
      <c r="H137">
        <v>2</v>
      </c>
      <c r="I137" s="6">
        <v>40410.55400462963</v>
      </c>
      <c r="K137" s="5">
        <v>172.6</v>
      </c>
      <c r="L137" s="5"/>
      <c r="M137">
        <v>14</v>
      </c>
      <c r="N137">
        <v>3</v>
      </c>
      <c r="O137" s="6">
        <v>40410.44773148148</v>
      </c>
      <c r="R137">
        <v>14</v>
      </c>
      <c r="S137">
        <v>4</v>
      </c>
      <c r="T137" s="6">
        <v>40410.47712962963</v>
      </c>
      <c r="V137" s="5">
        <v>158.7</v>
      </c>
    </row>
    <row r="138" spans="2:22" ht="12.75">
      <c r="B138">
        <f>AVERAGE(E138:E150)</f>
        <v>155.35</v>
      </c>
      <c r="D138" s="6">
        <v>40410.535416666666</v>
      </c>
      <c r="F138" s="5">
        <v>168.3</v>
      </c>
      <c r="G138">
        <f>AVERAGE(J138:J150)</f>
        <v>151.25000000000003</v>
      </c>
      <c r="I138" s="6">
        <v>40410.55412037037</v>
      </c>
      <c r="K138" s="5">
        <v>168.7</v>
      </c>
      <c r="L138" s="5"/>
      <c r="M138" s="10">
        <f>AVERAGE(P137:P150)</f>
        <v>135.29999999999998</v>
      </c>
      <c r="O138" s="6">
        <v>40410.447847222225</v>
      </c>
      <c r="R138">
        <f>AVERAGE(U138:U150)</f>
        <v>147.34444444444443</v>
      </c>
      <c r="T138" s="6">
        <v>40410.47724537037</v>
      </c>
      <c r="V138" s="5">
        <v>152.7</v>
      </c>
    </row>
    <row r="139" spans="4:22" ht="12.75">
      <c r="D139" s="6">
        <v>40410.535532407404</v>
      </c>
      <c r="F139" s="5">
        <v>165.6</v>
      </c>
      <c r="I139" s="6">
        <v>40410.554236111115</v>
      </c>
      <c r="K139" s="5">
        <v>161.6</v>
      </c>
      <c r="L139" s="5"/>
      <c r="O139" s="6">
        <v>40410.447962962964</v>
      </c>
      <c r="T139" s="6">
        <v>40410.47736111111</v>
      </c>
      <c r="V139" s="5">
        <v>153.7</v>
      </c>
    </row>
    <row r="140" spans="4:22" ht="12.75">
      <c r="D140" s="6">
        <v>40410.53564814815</v>
      </c>
      <c r="F140" s="5">
        <v>160.5</v>
      </c>
      <c r="I140" s="6">
        <v>40410.55435185185</v>
      </c>
      <c r="K140" s="5">
        <v>158.6</v>
      </c>
      <c r="L140" s="5"/>
      <c r="O140" s="6">
        <v>40410.4480787037</v>
      </c>
      <c r="T140" s="6">
        <v>40410.477476851855</v>
      </c>
      <c r="V140" s="5">
        <v>151.3</v>
      </c>
    </row>
    <row r="141" spans="4:21" ht="12.75">
      <c r="D141" s="6">
        <v>40410.53576388889</v>
      </c>
      <c r="F141" s="5">
        <v>158.2</v>
      </c>
      <c r="I141" s="6">
        <v>40410.55446759259</v>
      </c>
      <c r="K141" s="5">
        <v>154.9</v>
      </c>
      <c r="L141" s="5"/>
      <c r="O141" s="6">
        <v>40410.44818287037</v>
      </c>
      <c r="T141" s="6">
        <v>40410.47759259259</v>
      </c>
      <c r="U141" s="5">
        <v>148.5</v>
      </c>
    </row>
    <row r="142" spans="4:21" ht="12.75">
      <c r="D142" s="6">
        <v>40410.53587962963</v>
      </c>
      <c r="F142" s="5">
        <v>157</v>
      </c>
      <c r="I142" s="6">
        <v>40410.55458333333</v>
      </c>
      <c r="K142" s="5">
        <v>154.9</v>
      </c>
      <c r="L142" s="5"/>
      <c r="O142" s="6">
        <v>40410.44829861111</v>
      </c>
      <c r="T142" s="6">
        <v>40410.47770833333</v>
      </c>
      <c r="U142" s="5">
        <v>148.7</v>
      </c>
    </row>
    <row r="143" spans="4:21" ht="12.75">
      <c r="D143" s="6">
        <v>40410.535995370374</v>
      </c>
      <c r="E143" s="5">
        <v>158</v>
      </c>
      <c r="I143" s="6">
        <v>40410.55469907408</v>
      </c>
      <c r="J143" s="5">
        <v>150.6</v>
      </c>
      <c r="O143" s="6">
        <v>40410.44841435185</v>
      </c>
      <c r="P143" s="5">
        <v>136.1</v>
      </c>
      <c r="T143" s="6">
        <v>40410.47782407407</v>
      </c>
      <c r="U143" s="5">
        <v>146.2</v>
      </c>
    </row>
    <row r="144" spans="4:21" ht="12.75">
      <c r="D144" s="6">
        <v>40410.53611111111</v>
      </c>
      <c r="E144" s="5">
        <v>155.7</v>
      </c>
      <c r="I144" s="6">
        <v>40410.554814814815</v>
      </c>
      <c r="J144" s="5">
        <v>151.9</v>
      </c>
      <c r="O144" s="6">
        <v>40410.448541666665</v>
      </c>
      <c r="P144" s="5">
        <v>134.3</v>
      </c>
      <c r="T144" s="6">
        <v>40410.47793981482</v>
      </c>
      <c r="U144" s="5">
        <v>145.5</v>
      </c>
    </row>
    <row r="145" spans="4:21" ht="12.75">
      <c r="D145" s="6">
        <v>40410.53622685185</v>
      </c>
      <c r="E145" s="5">
        <v>155.5</v>
      </c>
      <c r="I145" s="6">
        <v>40410.554930555554</v>
      </c>
      <c r="J145" s="5">
        <v>153.7</v>
      </c>
      <c r="O145" s="6">
        <v>40410.448645833334</v>
      </c>
      <c r="P145" s="5">
        <v>136.1</v>
      </c>
      <c r="T145" s="6">
        <v>40410.478055555555</v>
      </c>
      <c r="U145" s="5">
        <v>149.3</v>
      </c>
    </row>
    <row r="146" spans="4:21" ht="12.75">
      <c r="D146" s="6">
        <v>40410.53634259259</v>
      </c>
      <c r="E146" s="5">
        <v>154.2</v>
      </c>
      <c r="I146" s="6">
        <v>40410.55504629629</v>
      </c>
      <c r="J146" s="5">
        <v>151.4</v>
      </c>
      <c r="O146" s="6">
        <v>40410.44876157407</v>
      </c>
      <c r="P146" s="5">
        <v>135.8</v>
      </c>
      <c r="T146" s="6">
        <v>40410.478171296294</v>
      </c>
      <c r="U146" s="5">
        <v>145.5</v>
      </c>
    </row>
    <row r="147" spans="4:21" ht="12.75">
      <c r="D147" s="6">
        <v>40410.536458333336</v>
      </c>
      <c r="E147" s="5">
        <v>154.5</v>
      </c>
      <c r="I147" s="6">
        <v>40410.55516203704</v>
      </c>
      <c r="J147" s="5">
        <v>148.9</v>
      </c>
      <c r="O147" s="6">
        <v>40410.44888888889</v>
      </c>
      <c r="P147" s="5">
        <v>133.5</v>
      </c>
      <c r="T147" s="6">
        <v>40410.47828703704</v>
      </c>
      <c r="U147" s="5">
        <v>146.8</v>
      </c>
    </row>
    <row r="148" spans="4:21" ht="12.75">
      <c r="D148" s="6">
        <v>40410.536574074074</v>
      </c>
      <c r="E148" s="5">
        <v>154.7</v>
      </c>
      <c r="I148" s="6">
        <v>40410.55527777778</v>
      </c>
      <c r="J148" s="5">
        <v>151.2</v>
      </c>
      <c r="O148" s="6">
        <v>40410.44899305556</v>
      </c>
      <c r="P148" s="5">
        <v>135.8</v>
      </c>
      <c r="T148" s="6">
        <v>40410.47840277778</v>
      </c>
      <c r="U148" s="5">
        <v>146.8</v>
      </c>
    </row>
    <row r="149" spans="4:21" ht="12.75">
      <c r="D149" s="6">
        <v>40410.53668981481</v>
      </c>
      <c r="E149" s="5">
        <v>155</v>
      </c>
      <c r="I149" s="6">
        <v>40410.555393518516</v>
      </c>
      <c r="J149" s="5">
        <v>150.4</v>
      </c>
      <c r="O149" s="6">
        <v>40410.44912037037</v>
      </c>
      <c r="P149" s="5">
        <v>136.3</v>
      </c>
      <c r="T149" s="6">
        <v>40410.47851851852</v>
      </c>
      <c r="U149" s="5">
        <v>148.8</v>
      </c>
    </row>
    <row r="150" spans="4:16" ht="12.75">
      <c r="D150" s="6">
        <v>40410.53680555556</v>
      </c>
      <c r="E150" s="5">
        <v>155.2</v>
      </c>
      <c r="I150" s="6">
        <v>40410.55550925926</v>
      </c>
      <c r="J150" s="5">
        <v>151.9</v>
      </c>
      <c r="O150" s="6">
        <v>40410.449224537035</v>
      </c>
      <c r="P150" s="5">
        <v>134.5</v>
      </c>
    </row>
    <row r="151" spans="9:10" ht="12.75">
      <c r="I151" s="6"/>
      <c r="J151" s="5"/>
    </row>
    <row r="152" spans="9:10" ht="12.75">
      <c r="I152" s="6"/>
      <c r="J152" s="5"/>
    </row>
    <row r="153" spans="9:10" ht="12.75">
      <c r="I153" s="6"/>
      <c r="J153" s="5"/>
    </row>
    <row r="154" spans="9:10" ht="12.75">
      <c r="I154" s="6"/>
      <c r="J154" s="5"/>
    </row>
    <row r="155" spans="9:10" ht="12.75">
      <c r="I155" s="6"/>
      <c r="J155" s="5"/>
    </row>
    <row r="156" spans="9:10" ht="12.75">
      <c r="I156" s="6"/>
      <c r="J156" s="5"/>
    </row>
    <row r="157" spans="9:10" ht="12.75">
      <c r="I157" s="6"/>
      <c r="J157" s="5"/>
    </row>
    <row r="158" spans="9:10" ht="12.75">
      <c r="I158" s="6"/>
      <c r="J158" s="5"/>
    </row>
    <row r="159" spans="9:10" ht="12.75">
      <c r="I159" s="6"/>
      <c r="J159" s="5"/>
    </row>
    <row r="160" spans="9:10" ht="12.75">
      <c r="I160" s="6"/>
      <c r="J160" s="5"/>
    </row>
    <row r="161" spans="9:10" ht="12.75">
      <c r="I161" s="6"/>
      <c r="J161" s="5"/>
    </row>
    <row r="162" spans="9:10" ht="12.75">
      <c r="I162" s="6"/>
      <c r="J162" s="5"/>
    </row>
    <row r="163" spans="9:10" ht="12.75">
      <c r="I163" s="6"/>
      <c r="J163" s="5"/>
    </row>
    <row r="164" spans="9:10" ht="12.75">
      <c r="I164" s="6"/>
      <c r="J164" s="5"/>
    </row>
    <row r="165" spans="9:10" ht="12.75">
      <c r="I165" s="6"/>
      <c r="J165" s="5"/>
    </row>
    <row r="166" spans="9:10" ht="12.75">
      <c r="I166" s="6"/>
      <c r="J166" s="5"/>
    </row>
    <row r="167" spans="9:10" ht="12.75">
      <c r="I167" s="6"/>
      <c r="J167" s="5"/>
    </row>
    <row r="168" spans="9:10" ht="12.75">
      <c r="I168" s="6"/>
      <c r="J168" s="5"/>
    </row>
    <row r="169" spans="9:10" ht="12.75">
      <c r="I169" s="6"/>
      <c r="J169" s="5"/>
    </row>
    <row r="170" spans="9:10" ht="12.75">
      <c r="I170" s="6"/>
      <c r="J170" s="5"/>
    </row>
    <row r="171" spans="9:10" ht="12.75">
      <c r="I171" s="6"/>
      <c r="J171" s="5"/>
    </row>
    <row r="172" spans="9:10" ht="12.75">
      <c r="I172" s="6"/>
      <c r="J172" s="5"/>
    </row>
    <row r="173" spans="9:10" ht="12.75">
      <c r="I173" s="6"/>
      <c r="J173" s="5"/>
    </row>
    <row r="174" spans="9:10" ht="12.75">
      <c r="I174" s="6"/>
      <c r="J174" s="5"/>
    </row>
    <row r="175" spans="9:10" ht="12.75">
      <c r="I175" s="6"/>
      <c r="J175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74"/>
  <sheetViews>
    <sheetView zoomScalePageLayoutView="0" workbookViewId="0" topLeftCell="A7">
      <selection activeCell="I35" sqref="I35"/>
    </sheetView>
  </sheetViews>
  <sheetFormatPr defaultColWidth="9.140625" defaultRowHeight="12.75"/>
  <sheetData>
    <row r="5" spans="5:8" ht="12.75">
      <c r="E5" t="s">
        <v>61</v>
      </c>
      <c r="H5" t="s">
        <v>55</v>
      </c>
    </row>
    <row r="8" spans="4:7" ht="12.75">
      <c r="D8" t="s">
        <v>53</v>
      </c>
      <c r="E8" t="s">
        <v>52</v>
      </c>
      <c r="F8">
        <v>400</v>
      </c>
      <c r="G8" t="s">
        <v>60</v>
      </c>
    </row>
    <row r="10" spans="2:10" ht="76.5">
      <c r="B10" s="15" t="s">
        <v>32</v>
      </c>
      <c r="C10" s="16" t="s">
        <v>10</v>
      </c>
      <c r="D10" t="s">
        <v>56</v>
      </c>
      <c r="E10" t="s">
        <v>59</v>
      </c>
      <c r="F10" s="28" t="s">
        <v>62</v>
      </c>
      <c r="H10" t="s">
        <v>57</v>
      </c>
      <c r="I10" t="s">
        <v>58</v>
      </c>
      <c r="J10" s="28" t="s">
        <v>63</v>
      </c>
    </row>
    <row r="11" spans="2:10" ht="12.75">
      <c r="B11" s="17" t="s">
        <v>4</v>
      </c>
      <c r="C11" s="18">
        <v>0.038</v>
      </c>
      <c r="D11">
        <v>7.6</v>
      </c>
      <c r="E11">
        <v>392.4</v>
      </c>
      <c r="F11">
        <v>200</v>
      </c>
      <c r="H11">
        <v>7.6</v>
      </c>
      <c r="I11">
        <v>392.4</v>
      </c>
      <c r="J11">
        <v>200</v>
      </c>
    </row>
    <row r="12" spans="2:10" ht="12.75">
      <c r="B12" s="17" t="s">
        <v>5</v>
      </c>
      <c r="C12" s="18">
        <v>0.154</v>
      </c>
      <c r="D12">
        <v>30.8</v>
      </c>
      <c r="E12">
        <v>369.2</v>
      </c>
      <c r="F12">
        <v>200</v>
      </c>
      <c r="H12">
        <v>30.8</v>
      </c>
      <c r="I12">
        <v>369.2</v>
      </c>
      <c r="J12">
        <v>200</v>
      </c>
    </row>
    <row r="13" spans="2:10" ht="12.75">
      <c r="B13" s="17" t="s">
        <v>6</v>
      </c>
      <c r="C13" s="18">
        <v>0.306</v>
      </c>
      <c r="D13">
        <v>61.199999999999996</v>
      </c>
      <c r="E13">
        <v>338.8</v>
      </c>
      <c r="F13">
        <v>200</v>
      </c>
      <c r="H13">
        <v>61.199999999999996</v>
      </c>
      <c r="I13">
        <v>338.8</v>
      </c>
      <c r="J13">
        <v>200</v>
      </c>
    </row>
    <row r="14" spans="2:10" ht="12.75">
      <c r="B14" s="17" t="s">
        <v>7</v>
      </c>
      <c r="C14" s="18">
        <v>0.434</v>
      </c>
      <c r="D14">
        <v>86.8</v>
      </c>
      <c r="E14">
        <v>313.2</v>
      </c>
      <c r="F14">
        <v>200</v>
      </c>
      <c r="H14">
        <v>86.8</v>
      </c>
      <c r="I14">
        <v>313.2</v>
      </c>
      <c r="J14">
        <v>200</v>
      </c>
    </row>
    <row r="15" spans="2:10" ht="12.75">
      <c r="B15" s="17" t="s">
        <v>11</v>
      </c>
      <c r="C15" s="18">
        <v>0.722</v>
      </c>
      <c r="D15">
        <v>144.4</v>
      </c>
      <c r="E15">
        <v>255.6</v>
      </c>
      <c r="F15">
        <v>200</v>
      </c>
      <c r="H15">
        <v>144.4</v>
      </c>
      <c r="I15">
        <v>255.6</v>
      </c>
      <c r="J15">
        <v>200</v>
      </c>
    </row>
    <row r="16" spans="2:10" ht="12.75">
      <c r="B16" s="17" t="s">
        <v>12</v>
      </c>
      <c r="C16" s="18">
        <v>0.929</v>
      </c>
      <c r="D16">
        <v>185.8</v>
      </c>
      <c r="E16">
        <v>214.2</v>
      </c>
      <c r="F16">
        <v>200</v>
      </c>
      <c r="H16">
        <v>185.8</v>
      </c>
      <c r="I16">
        <v>214.2</v>
      </c>
      <c r="J16">
        <v>200</v>
      </c>
    </row>
    <row r="17" spans="2:10" ht="12.75">
      <c r="B17" s="17" t="s">
        <v>13</v>
      </c>
      <c r="C17" s="18">
        <v>1</v>
      </c>
      <c r="D17">
        <v>200</v>
      </c>
      <c r="E17">
        <v>200</v>
      </c>
      <c r="F17">
        <v>200</v>
      </c>
      <c r="H17">
        <v>200</v>
      </c>
      <c r="I17">
        <v>200</v>
      </c>
      <c r="J17">
        <v>200</v>
      </c>
    </row>
    <row r="18" spans="2:10" ht="12.75">
      <c r="B18" s="17" t="s">
        <v>14</v>
      </c>
      <c r="C18" s="18">
        <v>1.17</v>
      </c>
      <c r="D18">
        <v>234</v>
      </c>
      <c r="E18">
        <v>166</v>
      </c>
      <c r="F18">
        <v>200</v>
      </c>
      <c r="H18">
        <v>234</v>
      </c>
      <c r="I18">
        <v>166</v>
      </c>
      <c r="J18">
        <v>200</v>
      </c>
    </row>
    <row r="19" spans="2:10" ht="12.75">
      <c r="B19" s="17" t="s">
        <v>15</v>
      </c>
      <c r="C19" s="18">
        <v>1.278</v>
      </c>
      <c r="D19">
        <v>255.6</v>
      </c>
      <c r="E19">
        <v>144.4</v>
      </c>
      <c r="F19">
        <v>200</v>
      </c>
      <c r="H19">
        <v>255.6</v>
      </c>
      <c r="I19">
        <v>144.4</v>
      </c>
      <c r="J19">
        <v>200</v>
      </c>
    </row>
    <row r="20" spans="2:10" ht="12.75">
      <c r="B20" s="17" t="s">
        <v>16</v>
      </c>
      <c r="C20" s="18">
        <v>1.399</v>
      </c>
      <c r="D20">
        <v>279.8</v>
      </c>
      <c r="E20">
        <v>120.19999999999999</v>
      </c>
      <c r="F20">
        <v>200</v>
      </c>
      <c r="H20">
        <v>279.8</v>
      </c>
      <c r="I20">
        <v>120.19999999999999</v>
      </c>
      <c r="J20">
        <v>200</v>
      </c>
    </row>
    <row r="21" spans="2:10" ht="12.75">
      <c r="B21" s="17" t="s">
        <v>17</v>
      </c>
      <c r="C21" s="18">
        <v>1.566</v>
      </c>
      <c r="D21">
        <v>313.2</v>
      </c>
      <c r="E21">
        <v>86.80000000000001</v>
      </c>
      <c r="F21">
        <v>200</v>
      </c>
      <c r="H21">
        <v>313.2</v>
      </c>
      <c r="I21">
        <v>86.80000000000001</v>
      </c>
      <c r="J21">
        <v>200</v>
      </c>
    </row>
    <row r="22" spans="2:10" ht="12.75">
      <c r="B22" s="17" t="s">
        <v>18</v>
      </c>
      <c r="C22" s="18">
        <v>1.694</v>
      </c>
      <c r="D22">
        <v>338.8</v>
      </c>
      <c r="E22">
        <v>61.19999999999999</v>
      </c>
      <c r="F22">
        <v>200</v>
      </c>
      <c r="H22">
        <v>338.8</v>
      </c>
      <c r="I22">
        <v>61.19999999999999</v>
      </c>
      <c r="J22">
        <v>200</v>
      </c>
    </row>
    <row r="23" spans="2:10" ht="12.75">
      <c r="B23" s="17" t="s">
        <v>19</v>
      </c>
      <c r="C23" s="18">
        <v>1.846</v>
      </c>
      <c r="D23">
        <v>369.20000000000005</v>
      </c>
      <c r="E23">
        <v>30.799999999999955</v>
      </c>
      <c r="F23">
        <v>200</v>
      </c>
      <c r="H23">
        <v>369.20000000000005</v>
      </c>
      <c r="I23">
        <v>30.799999999999955</v>
      </c>
      <c r="J23">
        <v>200</v>
      </c>
    </row>
    <row r="24" spans="2:10" ht="12.75">
      <c r="B24" s="17" t="s">
        <v>20</v>
      </c>
      <c r="C24" s="18">
        <v>1.962</v>
      </c>
      <c r="D24">
        <v>392.4</v>
      </c>
      <c r="E24">
        <v>7.600000000000023</v>
      </c>
      <c r="F24">
        <v>200</v>
      </c>
      <c r="H24">
        <v>392.4</v>
      </c>
      <c r="I24">
        <v>7.600000000000023</v>
      </c>
      <c r="J24">
        <v>200</v>
      </c>
    </row>
    <row r="30" spans="2:8" ht="38.25">
      <c r="B30" s="37" t="str">
        <f>table!A2</f>
        <v>TC Probe Mark </v>
      </c>
      <c r="C30" s="37" t="str">
        <f>table!B2</f>
        <v>cm from Probe Wall</v>
      </c>
      <c r="D30" s="37" t="str">
        <f>table!C2</f>
        <v>POS-1</v>
      </c>
      <c r="E30" s="37" t="str">
        <f>table!D2</f>
        <v>POS-2</v>
      </c>
      <c r="F30" s="37" t="str">
        <f>table!E2</f>
        <v>POS-3</v>
      </c>
      <c r="G30" s="37" t="str">
        <f>table!F2</f>
        <v>POS-4</v>
      </c>
      <c r="H30" s="36"/>
    </row>
    <row r="31" spans="2:8" ht="12.75">
      <c r="B31" s="23" t="str">
        <f>table!A4</f>
        <v>RM1</v>
      </c>
      <c r="C31" s="24">
        <f>table!B4</f>
        <v>0.1</v>
      </c>
      <c r="D31" s="26">
        <f>table!C4</f>
        <v>31.228571428571428</v>
      </c>
      <c r="E31" s="26">
        <f>table!D4</f>
        <v>38.5</v>
      </c>
      <c r="F31" s="26">
        <f>table!E4</f>
        <v>32.72</v>
      </c>
      <c r="G31" s="26">
        <f>table!F4</f>
        <v>33.21</v>
      </c>
      <c r="H31" s="20"/>
    </row>
    <row r="32" spans="2:8" ht="12.75">
      <c r="B32" s="23" t="str">
        <f>table!A5</f>
        <v>RM2</v>
      </c>
      <c r="C32" s="24">
        <f>table!B5</f>
        <v>0.4</v>
      </c>
      <c r="D32" s="26">
        <f>table!C5</f>
        <v>29.45714285714286</v>
      </c>
      <c r="E32" s="26">
        <f>table!D5</f>
        <v>35.8</v>
      </c>
      <c r="F32" s="26">
        <f>table!E5</f>
        <v>32.0875</v>
      </c>
      <c r="G32" s="26">
        <f>table!F5</f>
        <v>31.285714285714285</v>
      </c>
      <c r="H32" s="20"/>
    </row>
    <row r="33" spans="2:8" ht="12.75">
      <c r="B33" s="23" t="str">
        <f>table!A6</f>
        <v>RM3</v>
      </c>
      <c r="C33" s="24">
        <f>table!B6</f>
        <v>0.8</v>
      </c>
      <c r="D33" s="26">
        <f>table!C6</f>
        <v>28.14285714285714</v>
      </c>
      <c r="E33" s="26">
        <f>table!D6</f>
        <v>32.31</v>
      </c>
      <c r="F33" s="26">
        <f>table!E6</f>
        <v>29.48</v>
      </c>
      <c r="G33" s="26">
        <f>table!F6</f>
        <v>29.366666666666667</v>
      </c>
      <c r="H33" s="20"/>
    </row>
    <row r="34" spans="2:8" ht="12.75">
      <c r="B34" s="23" t="str">
        <f>table!A7</f>
        <v>RM4</v>
      </c>
      <c r="C34" s="24">
        <f>table!B7</f>
        <v>1.1</v>
      </c>
      <c r="D34" s="26">
        <f>table!C7</f>
        <v>28.72857142857143</v>
      </c>
      <c r="E34" s="26">
        <f>table!D7</f>
        <v>32.18</v>
      </c>
      <c r="F34" s="26">
        <f>table!E7</f>
        <v>30.537500000000005</v>
      </c>
      <c r="G34" s="26">
        <f>table!F7</f>
        <v>30.257142857142856</v>
      </c>
      <c r="H34" s="20"/>
    </row>
    <row r="35" spans="2:8" ht="12.75">
      <c r="B35" s="23" t="str">
        <f>table!A8</f>
        <v>RM5</v>
      </c>
      <c r="C35" s="24">
        <f>table!B8</f>
        <v>1.8</v>
      </c>
      <c r="D35" s="26">
        <f>table!C8</f>
        <v>64.85</v>
      </c>
      <c r="E35" s="26">
        <f>table!D8</f>
        <v>112.18333333333334</v>
      </c>
      <c r="F35" s="26">
        <f>table!E8</f>
        <v>107.775</v>
      </c>
      <c r="G35" s="26">
        <f>table!F8</f>
        <v>102.38888888888889</v>
      </c>
      <c r="H35" s="20"/>
    </row>
    <row r="36" spans="2:8" ht="12.75">
      <c r="B36" s="23" t="str">
        <f>table!A9</f>
        <v>RM6</v>
      </c>
      <c r="C36" s="24">
        <f>table!B9</f>
        <v>2.4</v>
      </c>
      <c r="D36" s="26">
        <f>table!C9</f>
        <v>1056.966666666667</v>
      </c>
      <c r="E36" s="26">
        <f>table!D9</f>
        <v>1051.9499999999998</v>
      </c>
      <c r="F36" s="26">
        <f>table!E9</f>
        <v>958.7833333333334</v>
      </c>
      <c r="G36" s="26">
        <f>table!F9</f>
        <v>1048.325</v>
      </c>
      <c r="H36" s="20"/>
    </row>
    <row r="37" spans="2:8" ht="12.75">
      <c r="B37" s="23" t="str">
        <f>table!A10</f>
        <v>RM7</v>
      </c>
      <c r="C37" s="24">
        <f>table!B10</f>
        <v>2.5</v>
      </c>
      <c r="D37" s="26">
        <f>table!C10</f>
        <v>392.43333333333334</v>
      </c>
      <c r="E37" s="26">
        <f>table!D10</f>
        <v>458.65000000000003</v>
      </c>
      <c r="F37" s="26">
        <f>table!E10</f>
        <v>542.2285714285715</v>
      </c>
      <c r="G37" s="26">
        <f>table!F10</f>
        <v>313.0666666666667</v>
      </c>
      <c r="H37" s="20"/>
    </row>
    <row r="38" spans="2:8" ht="12.75">
      <c r="B38" s="23" t="str">
        <f>table!A11</f>
        <v>RM8</v>
      </c>
      <c r="C38" s="24">
        <f>table!B11</f>
        <v>3</v>
      </c>
      <c r="D38" s="26">
        <f>table!C11</f>
        <v>380.3714285714286</v>
      </c>
      <c r="E38" s="26">
        <f>table!D11</f>
        <v>564.3166666666667</v>
      </c>
      <c r="F38" s="26">
        <f>table!E11</f>
        <v>473.7714285714286</v>
      </c>
      <c r="G38" s="26">
        <f>table!F11</f>
        <v>330.56250000000006</v>
      </c>
      <c r="H38" s="20"/>
    </row>
    <row r="39" spans="2:8" ht="12.75">
      <c r="B39" s="23" t="str">
        <f>table!A12</f>
        <v>RM9</v>
      </c>
      <c r="C39" s="24">
        <f>table!B12</f>
        <v>3.2</v>
      </c>
      <c r="D39" s="26">
        <f>table!C12</f>
        <v>809.8714285714285</v>
      </c>
      <c r="E39" s="26">
        <f>table!D12</f>
        <v>928.6875</v>
      </c>
      <c r="F39" s="26">
        <f>table!E12</f>
        <v>838.3714285714286</v>
      </c>
      <c r="G39" s="26">
        <f>table!F12</f>
        <v>843.9625000000001</v>
      </c>
      <c r="H39" s="20"/>
    </row>
    <row r="40" spans="2:8" ht="12.75">
      <c r="B40" s="23" t="str">
        <f>table!A13</f>
        <v>RM10</v>
      </c>
      <c r="C40" s="24">
        <f>table!B13</f>
        <v>3.6</v>
      </c>
      <c r="D40" s="26">
        <f>table!C13</f>
        <v>1067.4857142857143</v>
      </c>
      <c r="E40" s="26">
        <f>table!D13</f>
        <v>759.3833333333333</v>
      </c>
      <c r="F40" s="26">
        <f>table!E13</f>
        <v>1039.4499999999998</v>
      </c>
      <c r="G40" s="26">
        <f>table!F13</f>
        <v>932.6250000000001</v>
      </c>
      <c r="H40" s="20"/>
    </row>
    <row r="41" spans="2:8" ht="12.75">
      <c r="B41" s="23" t="str">
        <f>table!A14</f>
        <v>RM11</v>
      </c>
      <c r="C41" s="24">
        <f>table!B14</f>
        <v>4</v>
      </c>
      <c r="D41" s="26">
        <f>table!C14</f>
        <v>282.75</v>
      </c>
      <c r="E41" s="26">
        <f>table!D14</f>
        <v>259.13333333333327</v>
      </c>
      <c r="F41" s="26">
        <f>table!E14</f>
        <v>289.7333333333333</v>
      </c>
      <c r="G41" s="26">
        <f>table!F14</f>
        <v>287.95714285714286</v>
      </c>
      <c r="H41" s="20"/>
    </row>
    <row r="42" spans="2:8" ht="12.75">
      <c r="B42" s="23" t="str">
        <f>table!A15</f>
        <v>RM12</v>
      </c>
      <c r="C42" s="24">
        <f>table!B15</f>
        <v>4.3</v>
      </c>
      <c r="D42" s="26">
        <f>table!C15</f>
        <v>227.16428571428574</v>
      </c>
      <c r="E42" s="26">
        <f>table!D15</f>
        <v>206.9846153846154</v>
      </c>
      <c r="F42" s="26">
        <f>table!E15</f>
        <v>197.97777777777776</v>
      </c>
      <c r="G42" s="26">
        <f>table!F15</f>
        <v>199.73000000000002</v>
      </c>
      <c r="H42" s="20"/>
    </row>
    <row r="43" spans="2:8" ht="12.75">
      <c r="B43" s="23" t="str">
        <f>table!A16</f>
        <v>RM13</v>
      </c>
      <c r="C43" s="24">
        <f>table!B16</f>
        <v>4.7</v>
      </c>
      <c r="D43" s="26">
        <f>table!C16</f>
        <v>170.60714285714286</v>
      </c>
      <c r="E43" s="26">
        <f>table!D16</f>
        <v>163.57142857142858</v>
      </c>
      <c r="F43" s="26">
        <f>table!E16</f>
        <v>151.98571428571427</v>
      </c>
      <c r="G43" s="26">
        <f>table!F16</f>
        <v>163.00000000000003</v>
      </c>
      <c r="H43" s="20"/>
    </row>
    <row r="44" spans="2:8" ht="12.75">
      <c r="B44" s="23" t="str">
        <f>table!A17</f>
        <v>RM14</v>
      </c>
      <c r="C44" s="24">
        <f>table!B17</f>
        <v>5</v>
      </c>
      <c r="D44" s="26">
        <f>table!C17</f>
        <v>155.35</v>
      </c>
      <c r="E44" s="26">
        <f>table!D17</f>
        <v>151.25000000000003</v>
      </c>
      <c r="F44" s="26">
        <f>table!E17</f>
        <v>135.29999999999998</v>
      </c>
      <c r="G44" s="26">
        <f>table!F17</f>
        <v>147.34444444444443</v>
      </c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8" ht="12.75">
      <c r="B46" s="20"/>
      <c r="C46" s="20"/>
      <c r="D46" s="20"/>
      <c r="E46" s="20"/>
      <c r="F46" s="20"/>
      <c r="G46" s="20"/>
      <c r="H46" s="20"/>
    </row>
    <row r="47" spans="2:8" ht="12.75">
      <c r="B47" s="20"/>
      <c r="C47" s="20"/>
      <c r="D47" s="20"/>
      <c r="E47" s="20"/>
      <c r="F47" s="20"/>
      <c r="G47" s="20"/>
      <c r="H47" s="20"/>
    </row>
    <row r="48" spans="2:8" ht="12.75">
      <c r="B48" s="20"/>
      <c r="C48" s="20"/>
      <c r="D48" s="20"/>
      <c r="E48" s="20"/>
      <c r="F48" s="20"/>
      <c r="G48" s="20"/>
      <c r="H48" s="20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57" spans="2:8" ht="12.75">
      <c r="B57" s="20"/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  <row r="59" spans="2:8" ht="12.75">
      <c r="B59" s="20"/>
      <c r="C59" s="20"/>
      <c r="D59" s="20"/>
      <c r="E59" s="20"/>
      <c r="F59" s="20"/>
      <c r="G59" s="20"/>
      <c r="H59" s="20"/>
    </row>
    <row r="60" spans="2:8" ht="12.75">
      <c r="B60" s="20"/>
      <c r="C60" s="20"/>
      <c r="D60" s="20"/>
      <c r="E60" s="20"/>
      <c r="F60" s="20"/>
      <c r="G60" s="20"/>
      <c r="H60" s="20"/>
    </row>
    <row r="61" spans="2:8" ht="12.75">
      <c r="B61" s="20"/>
      <c r="C61" s="20"/>
      <c r="D61" s="20"/>
      <c r="E61" s="20"/>
      <c r="F61" s="20"/>
      <c r="G61" s="20"/>
      <c r="H61" s="20"/>
    </row>
    <row r="62" spans="2:8" ht="12.75">
      <c r="B62" s="20"/>
      <c r="C62" s="20"/>
      <c r="D62" s="20"/>
      <c r="E62" s="20"/>
      <c r="F62" s="20"/>
      <c r="G62" s="20"/>
      <c r="H62" s="20"/>
    </row>
    <row r="63" spans="2:8" ht="12.75">
      <c r="B63" s="20"/>
      <c r="C63" s="20"/>
      <c r="D63" s="20"/>
      <c r="E63" s="20"/>
      <c r="F63" s="20"/>
      <c r="G63" s="20"/>
      <c r="H63" s="20"/>
    </row>
    <row r="64" spans="2:8" ht="12.75">
      <c r="B64" s="20"/>
      <c r="C64" s="20"/>
      <c r="D64" s="20"/>
      <c r="E64" s="20"/>
      <c r="F64" s="20"/>
      <c r="G64" s="20"/>
      <c r="H64" s="20"/>
    </row>
    <row r="65" spans="2:8" ht="12.75">
      <c r="B65" s="20"/>
      <c r="C65" s="20"/>
      <c r="D65" s="20"/>
      <c r="E65" s="20"/>
      <c r="F65" s="20"/>
      <c r="G65" s="20"/>
      <c r="H65" s="20"/>
    </row>
    <row r="66" spans="2:8" ht="12.75">
      <c r="B66" s="20"/>
      <c r="C66" s="20"/>
      <c r="D66" s="20"/>
      <c r="E66" s="20"/>
      <c r="F66" s="20"/>
      <c r="G66" s="20"/>
      <c r="H66" s="20"/>
    </row>
    <row r="67" spans="2:8" ht="12.75">
      <c r="B67" s="20"/>
      <c r="C67" s="20"/>
      <c r="D67" s="20"/>
      <c r="E67" s="20"/>
      <c r="F67" s="20"/>
      <c r="G67" s="20"/>
      <c r="H67" s="20"/>
    </row>
    <row r="68" spans="2:8" ht="12.75">
      <c r="B68" s="20"/>
      <c r="C68" s="20"/>
      <c r="D68" s="20"/>
      <c r="E68" s="20"/>
      <c r="F68" s="20"/>
      <c r="G68" s="20"/>
      <c r="H68" s="20"/>
    </row>
    <row r="69" spans="2:8" ht="12.75">
      <c r="B69" s="20"/>
      <c r="C69" s="20"/>
      <c r="D69" s="20"/>
      <c r="E69" s="20"/>
      <c r="F69" s="20"/>
      <c r="G69" s="20"/>
      <c r="H69" s="20"/>
    </row>
    <row r="70" spans="2:8" ht="12.75">
      <c r="B70" s="20"/>
      <c r="C70" s="20"/>
      <c r="D70" s="20"/>
      <c r="E70" s="20"/>
      <c r="F70" s="20"/>
      <c r="G70" s="20"/>
      <c r="H70" s="20"/>
    </row>
    <row r="71" spans="2:8" ht="12.75">
      <c r="B71" s="20"/>
      <c r="C71" s="20"/>
      <c r="D71" s="20"/>
      <c r="E71" s="20"/>
      <c r="F71" s="20"/>
      <c r="G71" s="20"/>
      <c r="H71" s="20"/>
    </row>
    <row r="72" spans="2:8" ht="12.75">
      <c r="B72" s="20"/>
      <c r="C72" s="20"/>
      <c r="D72" s="20"/>
      <c r="E72" s="20"/>
      <c r="F72" s="20"/>
      <c r="G72" s="20"/>
      <c r="H72" s="20"/>
    </row>
    <row r="73" spans="2:8" ht="12.75">
      <c r="B73" s="20"/>
      <c r="C73" s="20"/>
      <c r="D73" s="20"/>
      <c r="E73" s="20"/>
      <c r="F73" s="20"/>
      <c r="G73" s="20"/>
      <c r="H73" s="20"/>
    </row>
    <row r="74" spans="2:8" ht="12.75">
      <c r="B74" s="20"/>
      <c r="C74" s="20"/>
      <c r="D74" s="20"/>
      <c r="E74" s="20"/>
      <c r="F74" s="20"/>
      <c r="G74" s="20"/>
      <c r="H74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10.57421875" style="0" customWidth="1"/>
    <col min="2" max="2" width="7.421875" style="0" bestFit="1" customWidth="1"/>
    <col min="3" max="7" width="7.57421875" style="0" bestFit="1" customWidth="1"/>
    <col min="8" max="8" width="4.57421875" style="0" customWidth="1"/>
    <col min="9" max="9" width="5.7109375" style="0" customWidth="1"/>
  </cols>
  <sheetData>
    <row r="1" spans="3:11" ht="12.75">
      <c r="C1" s="54"/>
      <c r="D1" s="54"/>
      <c r="E1" s="54"/>
      <c r="F1" s="54"/>
      <c r="G1" s="54"/>
      <c r="H1" s="54"/>
      <c r="I1" s="54"/>
      <c r="J1" t="s">
        <v>81</v>
      </c>
      <c r="K1" t="s">
        <v>82</v>
      </c>
    </row>
    <row r="2" spans="1:19" ht="12.75">
      <c r="A2" s="43" t="s">
        <v>21</v>
      </c>
      <c r="B2" s="45" t="s">
        <v>73</v>
      </c>
      <c r="C2" s="9" t="s">
        <v>74</v>
      </c>
      <c r="D2" s="9" t="s">
        <v>75</v>
      </c>
      <c r="E2" s="9" t="s">
        <v>76</v>
      </c>
      <c r="F2" s="9" t="s">
        <v>77</v>
      </c>
      <c r="G2" s="47" t="s">
        <v>65</v>
      </c>
      <c r="H2" s="49" t="s">
        <v>49</v>
      </c>
      <c r="I2" s="47" t="s">
        <v>66</v>
      </c>
      <c r="J2" t="s">
        <v>80</v>
      </c>
      <c r="L2" t="s">
        <v>68</v>
      </c>
      <c r="M2" t="s">
        <v>69</v>
      </c>
      <c r="P2" t="s">
        <v>72</v>
      </c>
      <c r="S2" t="s">
        <v>78</v>
      </c>
    </row>
    <row r="3" spans="1:20" ht="15">
      <c r="A3" s="44"/>
      <c r="B3" s="46"/>
      <c r="C3" s="51" t="s">
        <v>64</v>
      </c>
      <c r="D3" s="52"/>
      <c r="E3" s="52"/>
      <c r="F3" s="53"/>
      <c r="G3" s="48"/>
      <c r="H3" s="50"/>
      <c r="I3" s="50"/>
      <c r="P3" s="40">
        <v>0.1</v>
      </c>
      <c r="S3" t="s">
        <v>63</v>
      </c>
      <c r="T3">
        <v>2.59</v>
      </c>
    </row>
    <row r="4" spans="1:20" ht="15">
      <c r="A4" s="8" t="s">
        <v>4</v>
      </c>
      <c r="B4" s="38">
        <f>P3</f>
        <v>0.1</v>
      </c>
      <c r="C4" s="26">
        <f>Data!B6</f>
        <v>31.228571428571428</v>
      </c>
      <c r="D4" s="26">
        <f>Data!G6</f>
        <v>38.5</v>
      </c>
      <c r="E4" s="26">
        <f>Data!M6</f>
        <v>32.72</v>
      </c>
      <c r="F4" s="26">
        <f>Data!R6</f>
        <v>33.21</v>
      </c>
      <c r="G4" s="26">
        <f>AVERAGE(C4:F4)</f>
        <v>33.91464285714286</v>
      </c>
      <c r="H4" s="26">
        <f>STDEV(C4:F4)</f>
        <v>3.170918529342505</v>
      </c>
      <c r="I4" s="26">
        <f>1.96*(H4/SQRT(4))</f>
        <v>3.1075001587556548</v>
      </c>
      <c r="J4" s="25"/>
      <c r="K4" s="25"/>
      <c r="L4" s="25">
        <f>CONFIDENCE(0.1,H4,4)</f>
        <v>2.607848421878324</v>
      </c>
      <c r="M4" s="25">
        <f>CONFIDENCE(0.05,H4,4)</f>
        <v>3.107443057711012</v>
      </c>
      <c r="P4" s="40">
        <v>0.4</v>
      </c>
      <c r="S4" t="s">
        <v>62</v>
      </c>
      <c r="T4">
        <v>0</v>
      </c>
    </row>
    <row r="5" spans="1:16" ht="15">
      <c r="A5" s="8" t="s">
        <v>5</v>
      </c>
      <c r="B5" s="38">
        <f aca="true" t="shared" si="0" ref="B5:B17">P4</f>
        <v>0.4</v>
      </c>
      <c r="C5" s="26">
        <f>Data!B18</f>
        <v>29.45714285714286</v>
      </c>
      <c r="D5" s="26">
        <f>Data!G18</f>
        <v>35.8</v>
      </c>
      <c r="E5" s="26">
        <f>Data!M18</f>
        <v>32.0875</v>
      </c>
      <c r="F5" s="26">
        <f>Data!R18</f>
        <v>31.285714285714285</v>
      </c>
      <c r="G5" s="26">
        <f aca="true" t="shared" si="1" ref="G5:G17">AVERAGE(C5:F5)</f>
        <v>32.15758928571428</v>
      </c>
      <c r="H5" s="26">
        <f aca="true" t="shared" si="2" ref="H5:H17">STDEV(C5:F5)</f>
        <v>2.666123606082157</v>
      </c>
      <c r="I5" s="26">
        <f aca="true" t="shared" si="3" ref="I5:I17">1.96*(H5/SQRT(4))</f>
        <v>2.612801133960514</v>
      </c>
      <c r="J5" s="25"/>
      <c r="K5" s="25"/>
      <c r="L5" s="25">
        <f aca="true" t="shared" si="4" ref="L5:L17">CONFIDENCE(0.1,H5,4)</f>
        <v>2.1926915416825876</v>
      </c>
      <c r="M5" s="25">
        <f aca="true" t="shared" si="5" ref="M5:M17">CONFIDENCE(0.05,H5,4)</f>
        <v>2.612753123126541</v>
      </c>
      <c r="P5" s="40">
        <v>0.8</v>
      </c>
    </row>
    <row r="6" spans="1:16" ht="15">
      <c r="A6" s="8" t="s">
        <v>6</v>
      </c>
      <c r="B6" s="38">
        <f t="shared" si="0"/>
        <v>0.8</v>
      </c>
      <c r="C6" s="26">
        <f>Data!B27</f>
        <v>28.14285714285714</v>
      </c>
      <c r="D6" s="26">
        <f>Data!G27</f>
        <v>32.31</v>
      </c>
      <c r="E6" s="26">
        <f>Data!M27</f>
        <v>29.48</v>
      </c>
      <c r="F6" s="26">
        <f>Data!R27</f>
        <v>29.366666666666667</v>
      </c>
      <c r="G6" s="26">
        <f t="shared" si="1"/>
        <v>29.82488095238095</v>
      </c>
      <c r="H6" s="26">
        <f t="shared" si="2"/>
        <v>1.7638900173189063</v>
      </c>
      <c r="I6" s="26">
        <f t="shared" si="3"/>
        <v>1.7286122169725282</v>
      </c>
      <c r="J6" s="25"/>
      <c r="K6" s="25"/>
      <c r="L6" s="25">
        <f t="shared" si="4"/>
        <v>1.4506704462652493</v>
      </c>
      <c r="M6" s="25">
        <f t="shared" si="5"/>
        <v>1.7285804533173943</v>
      </c>
      <c r="P6" s="40">
        <v>1.1</v>
      </c>
    </row>
    <row r="7" spans="1:16" ht="15">
      <c r="A7" s="8" t="s">
        <v>7</v>
      </c>
      <c r="B7" s="38">
        <f t="shared" si="0"/>
        <v>1.1</v>
      </c>
      <c r="C7" s="26">
        <f>Data!B37</f>
        <v>28.72857142857143</v>
      </c>
      <c r="D7" s="26">
        <f>Data!G37</f>
        <v>32.18</v>
      </c>
      <c r="E7" s="26">
        <f>Data!M37</f>
        <v>30.537500000000005</v>
      </c>
      <c r="F7" s="26">
        <f>Data!R37</f>
        <v>30.257142857142856</v>
      </c>
      <c r="G7" s="26">
        <f t="shared" si="1"/>
        <v>30.425803571428574</v>
      </c>
      <c r="H7" s="26">
        <f t="shared" si="2"/>
        <v>1.4140632453394146</v>
      </c>
      <c r="I7" s="26">
        <f t="shared" si="3"/>
        <v>1.3857819804326263</v>
      </c>
      <c r="J7" s="25"/>
      <c r="K7" s="25"/>
      <c r="L7" s="25">
        <f t="shared" si="4"/>
        <v>1.162963528917653</v>
      </c>
      <c r="M7" s="25">
        <f t="shared" si="5"/>
        <v>1.3857565163635395</v>
      </c>
      <c r="P7" s="40">
        <v>1.8</v>
      </c>
    </row>
    <row r="8" spans="1:16" ht="15">
      <c r="A8" s="8" t="s">
        <v>11</v>
      </c>
      <c r="B8" s="38">
        <f t="shared" si="0"/>
        <v>1.8</v>
      </c>
      <c r="C8" s="26">
        <f>Data!B45</f>
        <v>64.85</v>
      </c>
      <c r="D8" s="26">
        <f>Data!G45</f>
        <v>112.18333333333334</v>
      </c>
      <c r="E8" s="26">
        <f>Data!M45</f>
        <v>107.775</v>
      </c>
      <c r="F8" s="26">
        <f>Data!R45</f>
        <v>102.38888888888889</v>
      </c>
      <c r="G8" s="26">
        <f t="shared" si="1"/>
        <v>96.79930555555555</v>
      </c>
      <c r="H8" s="26">
        <f t="shared" si="2"/>
        <v>21.672838196905847</v>
      </c>
      <c r="I8" s="26">
        <f t="shared" si="3"/>
        <v>21.23938143296773</v>
      </c>
      <c r="J8" s="25"/>
      <c r="K8" s="25"/>
      <c r="L8" s="25">
        <f t="shared" si="4"/>
        <v>17.824323257256495</v>
      </c>
      <c r="M8" s="25">
        <f t="shared" si="5"/>
        <v>21.238991154349733</v>
      </c>
      <c r="P8" s="40">
        <v>2.4</v>
      </c>
    </row>
    <row r="9" spans="1:16" ht="15">
      <c r="A9" s="8" t="s">
        <v>12</v>
      </c>
      <c r="B9" s="38">
        <f t="shared" si="0"/>
        <v>2.4</v>
      </c>
      <c r="C9" s="26">
        <f>Data!B54</f>
        <v>1056.966666666667</v>
      </c>
      <c r="D9" s="26">
        <f>Data!G54</f>
        <v>1051.9499999999998</v>
      </c>
      <c r="E9" s="26">
        <f>Data!M54</f>
        <v>958.7833333333334</v>
      </c>
      <c r="F9" s="26">
        <f>Data!R54</f>
        <v>1048.325</v>
      </c>
      <c r="G9" s="26">
        <f t="shared" si="1"/>
        <v>1029.0062500000001</v>
      </c>
      <c r="H9" s="26">
        <f t="shared" si="2"/>
        <v>46.9491664497243</v>
      </c>
      <c r="I9" s="26">
        <f t="shared" si="3"/>
        <v>46.01018312072981</v>
      </c>
      <c r="J9" s="25"/>
      <c r="K9" s="25"/>
      <c r="L9" s="25">
        <f t="shared" si="4"/>
        <v>38.6122533585887</v>
      </c>
      <c r="M9" s="25">
        <f t="shared" si="5"/>
        <v>46.009337672817935</v>
      </c>
      <c r="P9" s="40">
        <v>2.5</v>
      </c>
    </row>
    <row r="10" spans="1:16" ht="15">
      <c r="A10" s="8" t="s">
        <v>13</v>
      </c>
      <c r="B10" s="38">
        <f t="shared" si="0"/>
        <v>2.5</v>
      </c>
      <c r="C10" s="26">
        <f>Data!B62</f>
        <v>392.43333333333334</v>
      </c>
      <c r="D10" s="26">
        <f>Data!G62</f>
        <v>458.65000000000003</v>
      </c>
      <c r="E10" s="26">
        <f>Data!M62</f>
        <v>542.2285714285715</v>
      </c>
      <c r="F10" s="26">
        <f>Data!R62</f>
        <v>313.0666666666667</v>
      </c>
      <c r="G10" s="26">
        <f t="shared" si="1"/>
        <v>426.59464285714284</v>
      </c>
      <c r="H10" s="26">
        <f t="shared" si="2"/>
        <v>97.38984855501367</v>
      </c>
      <c r="I10" s="26">
        <f t="shared" si="3"/>
        <v>95.4420515839134</v>
      </c>
      <c r="J10" s="25"/>
      <c r="K10" s="25"/>
      <c r="L10" s="25">
        <f t="shared" si="4"/>
        <v>80.09602281198443</v>
      </c>
      <c r="M10" s="25">
        <f t="shared" si="5"/>
        <v>95.4402978138185</v>
      </c>
      <c r="P10" s="40">
        <v>3</v>
      </c>
    </row>
    <row r="11" spans="1:16" ht="15">
      <c r="A11" s="8" t="s">
        <v>14</v>
      </c>
      <c r="B11" s="38">
        <f t="shared" si="0"/>
        <v>3</v>
      </c>
      <c r="C11" s="26">
        <f>Data!B71</f>
        <v>380.3714285714286</v>
      </c>
      <c r="D11" s="26">
        <f>Data!G71</f>
        <v>564.3166666666667</v>
      </c>
      <c r="E11" s="26">
        <f>Data!M71</f>
        <v>473.7714285714286</v>
      </c>
      <c r="F11" s="26">
        <f>Data!R71</f>
        <v>330.56250000000006</v>
      </c>
      <c r="G11" s="26">
        <f t="shared" si="1"/>
        <v>437.255505952381</v>
      </c>
      <c r="H11" s="26">
        <f t="shared" si="2"/>
        <v>103.4362073057897</v>
      </c>
      <c r="I11" s="26">
        <f t="shared" si="3"/>
        <v>101.3674831596739</v>
      </c>
      <c r="J11" s="25"/>
      <c r="K11" s="25"/>
      <c r="L11" s="25">
        <f t="shared" si="4"/>
        <v>85.06871037251628</v>
      </c>
      <c r="M11" s="25">
        <f t="shared" si="5"/>
        <v>101.3656205083833</v>
      </c>
      <c r="P11" s="40">
        <v>3.2</v>
      </c>
    </row>
    <row r="12" spans="1:16" ht="15">
      <c r="A12" s="8" t="s">
        <v>15</v>
      </c>
      <c r="B12" s="38">
        <f t="shared" si="0"/>
        <v>3.2</v>
      </c>
      <c r="C12" s="26">
        <f>Data!B79</f>
        <v>809.8714285714285</v>
      </c>
      <c r="D12" s="26">
        <f>Data!G79</f>
        <v>928.6875</v>
      </c>
      <c r="E12" s="26">
        <f>Data!M79</f>
        <v>838.3714285714286</v>
      </c>
      <c r="F12" s="26">
        <f>Data!R79</f>
        <v>843.9625000000001</v>
      </c>
      <c r="G12" s="26">
        <f t="shared" si="1"/>
        <v>855.2232142857143</v>
      </c>
      <c r="H12" s="26">
        <f t="shared" si="2"/>
        <v>51.20082066715199</v>
      </c>
      <c r="I12" s="26">
        <f t="shared" si="3"/>
        <v>50.176804253808946</v>
      </c>
      <c r="J12" s="25"/>
      <c r="K12" s="25"/>
      <c r="L12" s="25">
        <f t="shared" si="4"/>
        <v>42.10892778862843</v>
      </c>
      <c r="M12" s="25">
        <f t="shared" si="5"/>
        <v>50.17588224325598</v>
      </c>
      <c r="P12" s="40">
        <v>3.6</v>
      </c>
    </row>
    <row r="13" spans="1:16" ht="15">
      <c r="A13" s="8" t="s">
        <v>16</v>
      </c>
      <c r="B13" s="38">
        <f t="shared" si="0"/>
        <v>3.6</v>
      </c>
      <c r="C13" s="26">
        <f>Data!B88</f>
        <v>1067.4857142857143</v>
      </c>
      <c r="D13" s="26">
        <f>Data!G88</f>
        <v>759.3833333333333</v>
      </c>
      <c r="E13" s="26">
        <f>Data!M88</f>
        <v>1039.4499999999998</v>
      </c>
      <c r="F13" s="26">
        <f>Data!R88</f>
        <v>932.6250000000001</v>
      </c>
      <c r="G13" s="26">
        <f t="shared" si="1"/>
        <v>949.7360119047619</v>
      </c>
      <c r="H13" s="26">
        <f t="shared" si="2"/>
        <v>139.57139276905062</v>
      </c>
      <c r="I13" s="26">
        <f t="shared" si="3"/>
        <v>136.7799649136696</v>
      </c>
      <c r="J13" s="25"/>
      <c r="K13" s="25"/>
      <c r="L13" s="25">
        <f t="shared" si="4"/>
        <v>114.7872558074207</v>
      </c>
      <c r="M13" s="25">
        <f t="shared" si="5"/>
        <v>136.77745154971666</v>
      </c>
      <c r="P13" s="40">
        <v>4</v>
      </c>
    </row>
    <row r="14" spans="1:16" ht="15">
      <c r="A14" s="8" t="s">
        <v>17</v>
      </c>
      <c r="B14" s="38">
        <f t="shared" si="0"/>
        <v>4</v>
      </c>
      <c r="C14" s="26">
        <f>Data!B97</f>
        <v>282.75</v>
      </c>
      <c r="D14" s="26">
        <f>Data!G97</f>
        <v>259.13333333333327</v>
      </c>
      <c r="E14" s="26">
        <f>Data!M97</f>
        <v>289.7333333333333</v>
      </c>
      <c r="F14" s="26">
        <f>Data!R97</f>
        <v>287.95714285714286</v>
      </c>
      <c r="G14" s="26">
        <f t="shared" si="1"/>
        <v>279.89345238095234</v>
      </c>
      <c r="H14" s="26">
        <f t="shared" si="2"/>
        <v>14.153783574531392</v>
      </c>
      <c r="I14" s="26">
        <f t="shared" si="3"/>
        <v>13.870707903040763</v>
      </c>
      <c r="J14" s="25"/>
      <c r="K14" s="25"/>
      <c r="L14" s="25">
        <f t="shared" si="4"/>
        <v>11.640451123827068</v>
      </c>
      <c r="M14" s="25">
        <f t="shared" si="5"/>
        <v>13.870453025528057</v>
      </c>
      <c r="P14" s="40">
        <v>4.3</v>
      </c>
    </row>
    <row r="15" spans="1:16" ht="15">
      <c r="A15" s="8" t="s">
        <v>18</v>
      </c>
      <c r="B15" s="38">
        <f t="shared" si="0"/>
        <v>4.3</v>
      </c>
      <c r="C15" s="26">
        <f>Data!B104</f>
        <v>227.16428571428574</v>
      </c>
      <c r="D15" s="26">
        <f>Data!G104</f>
        <v>206.9846153846154</v>
      </c>
      <c r="E15" s="26">
        <f>Data!M104</f>
        <v>197.97777777777776</v>
      </c>
      <c r="F15" s="26">
        <f>Data!R104</f>
        <v>199.73000000000002</v>
      </c>
      <c r="G15" s="26">
        <f t="shared" si="1"/>
        <v>207.96416971916972</v>
      </c>
      <c r="H15" s="26">
        <f t="shared" si="2"/>
        <v>13.380751796161753</v>
      </c>
      <c r="I15" s="26">
        <f t="shared" si="3"/>
        <v>13.113136760238518</v>
      </c>
      <c r="J15" s="25"/>
      <c r="K15" s="25"/>
      <c r="L15" s="25">
        <f t="shared" si="4"/>
        <v>11.004689061627044</v>
      </c>
      <c r="M15" s="25">
        <f t="shared" si="5"/>
        <v>13.112895803273338</v>
      </c>
      <c r="P15" s="40">
        <v>4.7</v>
      </c>
    </row>
    <row r="16" spans="1:16" ht="15">
      <c r="A16" s="8" t="s">
        <v>19</v>
      </c>
      <c r="B16" s="38">
        <f t="shared" si="0"/>
        <v>4.7</v>
      </c>
      <c r="C16" s="26">
        <f>Data!B118</f>
        <v>170.60714285714286</v>
      </c>
      <c r="D16" s="26">
        <f>Data!G118</f>
        <v>163.57142857142858</v>
      </c>
      <c r="E16" s="26">
        <f>Data!M118</f>
        <v>151.98571428571427</v>
      </c>
      <c r="F16" s="26">
        <f>Data!R118</f>
        <v>163.00000000000003</v>
      </c>
      <c r="G16" s="26">
        <f t="shared" si="1"/>
        <v>162.29107142857143</v>
      </c>
      <c r="H16" s="26">
        <f t="shared" si="2"/>
        <v>7.69197252507665</v>
      </c>
      <c r="I16" s="26">
        <f t="shared" si="3"/>
        <v>7.538133074575117</v>
      </c>
      <c r="J16" s="25"/>
      <c r="K16" s="25"/>
      <c r="L16" s="25">
        <f t="shared" si="4"/>
        <v>6.326084453141702</v>
      </c>
      <c r="M16" s="25">
        <f t="shared" si="5"/>
        <v>7.537994559610926</v>
      </c>
      <c r="P16" s="40">
        <v>5</v>
      </c>
    </row>
    <row r="17" spans="1:13" ht="12.75">
      <c r="A17" s="8" t="s">
        <v>20</v>
      </c>
      <c r="B17" s="38">
        <f t="shared" si="0"/>
        <v>5</v>
      </c>
      <c r="C17" s="26">
        <f>Data!B138</f>
        <v>155.35</v>
      </c>
      <c r="D17" s="26">
        <f>Data!G138</f>
        <v>151.25000000000003</v>
      </c>
      <c r="E17" s="26">
        <f>Data!M138</f>
        <v>135.29999999999998</v>
      </c>
      <c r="F17" s="26">
        <f>Data!R138</f>
        <v>147.34444444444443</v>
      </c>
      <c r="G17" s="26">
        <f t="shared" si="1"/>
        <v>147.3111111111111</v>
      </c>
      <c r="H17" s="26">
        <f t="shared" si="2"/>
        <v>8.648824226091698</v>
      </c>
      <c r="I17" s="26">
        <f t="shared" si="3"/>
        <v>8.475847741569863</v>
      </c>
      <c r="J17" s="25"/>
      <c r="K17" s="25"/>
      <c r="L17" s="25">
        <f t="shared" si="4"/>
        <v>7.113024948576345</v>
      </c>
      <c r="M17" s="25">
        <f t="shared" si="5"/>
        <v>8.475691995878616</v>
      </c>
    </row>
    <row r="18" spans="10:11" ht="15">
      <c r="J18" s="41">
        <v>2.59</v>
      </c>
      <c r="K18">
        <v>0</v>
      </c>
    </row>
    <row r="19" spans="10:11" ht="15">
      <c r="J19" s="41">
        <v>2.59</v>
      </c>
      <c r="K19">
        <v>1200</v>
      </c>
    </row>
    <row r="20" spans="1:9" ht="12.75">
      <c r="A20" s="43" t="s">
        <v>21</v>
      </c>
      <c r="B20" s="45" t="s">
        <v>73</v>
      </c>
      <c r="C20" s="9" t="str">
        <f>C2</f>
        <v>POS-1</v>
      </c>
      <c r="D20" s="9" t="str">
        <f>D2</f>
        <v>POS-2</v>
      </c>
      <c r="E20" s="9" t="str">
        <f>E2</f>
        <v>POS-3</v>
      </c>
      <c r="F20" s="9" t="str">
        <f>F2</f>
        <v>POS-4</v>
      </c>
      <c r="G20" s="47" t="s">
        <v>65</v>
      </c>
      <c r="H20" s="49" t="s">
        <v>49</v>
      </c>
      <c r="I20" s="47" t="s">
        <v>66</v>
      </c>
    </row>
    <row r="21" spans="1:18" ht="15">
      <c r="A21" s="44"/>
      <c r="B21" s="46"/>
      <c r="C21" s="51" t="s">
        <v>64</v>
      </c>
      <c r="D21" s="52"/>
      <c r="E21" s="52"/>
      <c r="F21" s="53"/>
      <c r="G21" s="48"/>
      <c r="H21" s="50"/>
      <c r="I21" s="50"/>
      <c r="N21" s="41">
        <v>2.59</v>
      </c>
      <c r="O21">
        <v>0</v>
      </c>
      <c r="R21">
        <f>2.5+3</f>
        <v>5.5</v>
      </c>
    </row>
    <row r="22" spans="1:18" ht="15">
      <c r="A22" s="8" t="str">
        <f>A17</f>
        <v>RM14</v>
      </c>
      <c r="B22" s="38">
        <f aca="true" t="shared" si="6" ref="B22:I22">B17</f>
        <v>5</v>
      </c>
      <c r="C22" s="39">
        <f t="shared" si="6"/>
        <v>155.35</v>
      </c>
      <c r="D22" s="39">
        <f t="shared" si="6"/>
        <v>151.25000000000003</v>
      </c>
      <c r="E22" s="39">
        <f t="shared" si="6"/>
        <v>135.29999999999998</v>
      </c>
      <c r="F22" s="39">
        <f t="shared" si="6"/>
        <v>147.34444444444443</v>
      </c>
      <c r="G22" s="39">
        <f t="shared" si="6"/>
        <v>147.3111111111111</v>
      </c>
      <c r="H22" s="39">
        <f t="shared" si="6"/>
        <v>8.648824226091698</v>
      </c>
      <c r="I22" s="39">
        <f t="shared" si="6"/>
        <v>8.475847741569863</v>
      </c>
      <c r="L22" s="39">
        <f>L17</f>
        <v>7.113024948576345</v>
      </c>
      <c r="N22" s="41">
        <v>2.59</v>
      </c>
      <c r="O22">
        <v>200</v>
      </c>
      <c r="R22">
        <f>R21/2</f>
        <v>2.75</v>
      </c>
    </row>
    <row r="23" spans="1:15" ht="15">
      <c r="A23" s="8" t="str">
        <f>A16</f>
        <v>RM13</v>
      </c>
      <c r="B23" s="38">
        <f aca="true" t="shared" si="7" ref="B23:I23">B16</f>
        <v>4.7</v>
      </c>
      <c r="C23" s="39">
        <f t="shared" si="7"/>
        <v>170.60714285714286</v>
      </c>
      <c r="D23" s="39">
        <f t="shared" si="7"/>
        <v>163.57142857142858</v>
      </c>
      <c r="E23" s="39">
        <f t="shared" si="7"/>
        <v>151.98571428571427</v>
      </c>
      <c r="F23" s="39">
        <f t="shared" si="7"/>
        <v>163.00000000000003</v>
      </c>
      <c r="G23" s="39">
        <f t="shared" si="7"/>
        <v>162.29107142857143</v>
      </c>
      <c r="H23" s="39">
        <f t="shared" si="7"/>
        <v>7.69197252507665</v>
      </c>
      <c r="I23" s="39">
        <f t="shared" si="7"/>
        <v>7.538133074575117</v>
      </c>
      <c r="L23" s="39">
        <f>L16</f>
        <v>6.326084453141702</v>
      </c>
      <c r="N23" s="41">
        <v>2.59</v>
      </c>
      <c r="O23">
        <v>400</v>
      </c>
    </row>
    <row r="24" spans="1:18" ht="15">
      <c r="A24" s="8" t="str">
        <f>A15</f>
        <v>RM12</v>
      </c>
      <c r="B24" s="38">
        <f aca="true" t="shared" si="8" ref="B24:I24">B15</f>
        <v>4.3</v>
      </c>
      <c r="C24" s="39">
        <f t="shared" si="8"/>
        <v>227.16428571428574</v>
      </c>
      <c r="D24" s="39">
        <f t="shared" si="8"/>
        <v>206.9846153846154</v>
      </c>
      <c r="E24" s="39">
        <f t="shared" si="8"/>
        <v>197.97777777777776</v>
      </c>
      <c r="F24" s="39">
        <f t="shared" si="8"/>
        <v>199.73000000000002</v>
      </c>
      <c r="G24" s="39">
        <f t="shared" si="8"/>
        <v>207.96416971916972</v>
      </c>
      <c r="H24" s="39">
        <f t="shared" si="8"/>
        <v>13.380751796161753</v>
      </c>
      <c r="I24" s="39">
        <f t="shared" si="8"/>
        <v>13.113136760238518</v>
      </c>
      <c r="L24" s="39">
        <f>L15</f>
        <v>11.004689061627044</v>
      </c>
      <c r="N24" s="41">
        <v>2.59</v>
      </c>
      <c r="O24">
        <v>600</v>
      </c>
      <c r="R24">
        <f>5.18/2</f>
        <v>2.59</v>
      </c>
    </row>
    <row r="25" spans="1:15" ht="15">
      <c r="A25" s="8" t="str">
        <f>A14</f>
        <v>RM11</v>
      </c>
      <c r="B25" s="38">
        <f aca="true" t="shared" si="9" ref="B25:I25">B14</f>
        <v>4</v>
      </c>
      <c r="C25" s="39">
        <f t="shared" si="9"/>
        <v>282.75</v>
      </c>
      <c r="D25" s="39">
        <f t="shared" si="9"/>
        <v>259.13333333333327</v>
      </c>
      <c r="E25" s="39">
        <f t="shared" si="9"/>
        <v>289.7333333333333</v>
      </c>
      <c r="F25" s="39">
        <f t="shared" si="9"/>
        <v>287.95714285714286</v>
      </c>
      <c r="G25" s="39">
        <f t="shared" si="9"/>
        <v>279.89345238095234</v>
      </c>
      <c r="H25" s="39">
        <f t="shared" si="9"/>
        <v>14.153783574531392</v>
      </c>
      <c r="I25" s="39">
        <f t="shared" si="9"/>
        <v>13.870707903040763</v>
      </c>
      <c r="L25" s="39">
        <f>L14</f>
        <v>11.640451123827068</v>
      </c>
      <c r="N25" s="41">
        <v>2.59</v>
      </c>
      <c r="O25">
        <v>800</v>
      </c>
    </row>
    <row r="26" spans="1:15" ht="15">
      <c r="A26" s="8" t="str">
        <f>A13</f>
        <v>RM10</v>
      </c>
      <c r="B26" s="38">
        <f aca="true" t="shared" si="10" ref="B26:I26">B13</f>
        <v>3.6</v>
      </c>
      <c r="C26" s="39">
        <f t="shared" si="10"/>
        <v>1067.4857142857143</v>
      </c>
      <c r="D26" s="39">
        <f t="shared" si="10"/>
        <v>759.3833333333333</v>
      </c>
      <c r="E26" s="39">
        <f t="shared" si="10"/>
        <v>1039.4499999999998</v>
      </c>
      <c r="F26" s="39">
        <f t="shared" si="10"/>
        <v>932.6250000000001</v>
      </c>
      <c r="G26" s="39">
        <f t="shared" si="10"/>
        <v>949.7360119047619</v>
      </c>
      <c r="H26" s="39">
        <f t="shared" si="10"/>
        <v>139.57139276905062</v>
      </c>
      <c r="I26" s="39">
        <f t="shared" si="10"/>
        <v>136.7799649136696</v>
      </c>
      <c r="L26" s="39">
        <f>L13</f>
        <v>114.7872558074207</v>
      </c>
      <c r="N26" s="41">
        <v>2.59</v>
      </c>
      <c r="O26">
        <v>1000</v>
      </c>
    </row>
    <row r="27" spans="1:15" ht="15">
      <c r="A27" s="8" t="str">
        <f>A12</f>
        <v>RM9</v>
      </c>
      <c r="B27" s="38">
        <f aca="true" t="shared" si="11" ref="B27:I27">B12</f>
        <v>3.2</v>
      </c>
      <c r="C27" s="39">
        <f t="shared" si="11"/>
        <v>809.8714285714285</v>
      </c>
      <c r="D27" s="39">
        <f t="shared" si="11"/>
        <v>928.6875</v>
      </c>
      <c r="E27" s="39">
        <f t="shared" si="11"/>
        <v>838.3714285714286</v>
      </c>
      <c r="F27" s="39">
        <f t="shared" si="11"/>
        <v>843.9625000000001</v>
      </c>
      <c r="G27" s="39">
        <f t="shared" si="11"/>
        <v>855.2232142857143</v>
      </c>
      <c r="H27" s="39">
        <f t="shared" si="11"/>
        <v>51.20082066715199</v>
      </c>
      <c r="I27" s="39">
        <f t="shared" si="11"/>
        <v>50.176804253808946</v>
      </c>
      <c r="L27" s="39">
        <f>L12</f>
        <v>42.10892778862843</v>
      </c>
      <c r="N27" s="41">
        <v>2.59</v>
      </c>
      <c r="O27">
        <v>1200</v>
      </c>
    </row>
    <row r="28" spans="1:14" ht="15">
      <c r="A28" s="8" t="str">
        <f>A11</f>
        <v>RM8</v>
      </c>
      <c r="B28" s="38">
        <f aca="true" t="shared" si="12" ref="B28:I28">B11</f>
        <v>3</v>
      </c>
      <c r="C28" s="39">
        <f t="shared" si="12"/>
        <v>380.3714285714286</v>
      </c>
      <c r="D28" s="39">
        <f t="shared" si="12"/>
        <v>564.3166666666667</v>
      </c>
      <c r="E28" s="39">
        <f t="shared" si="12"/>
        <v>473.7714285714286</v>
      </c>
      <c r="F28" s="39">
        <f t="shared" si="12"/>
        <v>330.56250000000006</v>
      </c>
      <c r="G28" s="39">
        <f t="shared" si="12"/>
        <v>437.255505952381</v>
      </c>
      <c r="H28" s="39">
        <f t="shared" si="12"/>
        <v>103.4362073057897</v>
      </c>
      <c r="I28" s="39">
        <f t="shared" si="12"/>
        <v>101.3674831596739</v>
      </c>
      <c r="L28" s="39">
        <f>L11</f>
        <v>85.06871037251628</v>
      </c>
      <c r="N28" s="41"/>
    </row>
    <row r="29" spans="1:14" ht="15">
      <c r="A29" s="8" t="str">
        <f>A10</f>
        <v>RM7</v>
      </c>
      <c r="B29" s="38">
        <f aca="true" t="shared" si="13" ref="B29:I29">B10</f>
        <v>2.5</v>
      </c>
      <c r="C29" s="39">
        <f t="shared" si="13"/>
        <v>392.43333333333334</v>
      </c>
      <c r="D29" s="39">
        <f t="shared" si="13"/>
        <v>458.65000000000003</v>
      </c>
      <c r="E29" s="39">
        <f t="shared" si="13"/>
        <v>542.2285714285715</v>
      </c>
      <c r="F29" s="39">
        <f t="shared" si="13"/>
        <v>313.0666666666667</v>
      </c>
      <c r="G29" s="39">
        <f t="shared" si="13"/>
        <v>426.59464285714284</v>
      </c>
      <c r="H29" s="39">
        <f t="shared" si="13"/>
        <v>97.38984855501367</v>
      </c>
      <c r="I29" s="39">
        <f t="shared" si="13"/>
        <v>95.4420515839134</v>
      </c>
      <c r="L29" s="39">
        <f>L10</f>
        <v>80.09602281198443</v>
      </c>
      <c r="N29" s="41"/>
    </row>
    <row r="30" spans="1:14" ht="15">
      <c r="A30" s="8" t="str">
        <f>A9</f>
        <v>RM6</v>
      </c>
      <c r="B30" s="38">
        <f aca="true" t="shared" si="14" ref="B30:I30">B9</f>
        <v>2.4</v>
      </c>
      <c r="C30" s="39">
        <f t="shared" si="14"/>
        <v>1056.966666666667</v>
      </c>
      <c r="D30" s="39">
        <f t="shared" si="14"/>
        <v>1051.9499999999998</v>
      </c>
      <c r="E30" s="39">
        <f t="shared" si="14"/>
        <v>958.7833333333334</v>
      </c>
      <c r="F30" s="39">
        <f t="shared" si="14"/>
        <v>1048.325</v>
      </c>
      <c r="G30" s="39">
        <f t="shared" si="14"/>
        <v>1029.0062500000001</v>
      </c>
      <c r="H30" s="39">
        <f t="shared" si="14"/>
        <v>46.9491664497243</v>
      </c>
      <c r="I30" s="39">
        <f t="shared" si="14"/>
        <v>46.01018312072981</v>
      </c>
      <c r="L30" s="39">
        <f>L9</f>
        <v>38.6122533585887</v>
      </c>
      <c r="N30" s="41"/>
    </row>
    <row r="31" spans="1:14" ht="15">
      <c r="A31" s="8" t="str">
        <f>A8</f>
        <v>RM5</v>
      </c>
      <c r="B31" s="38">
        <f aca="true" t="shared" si="15" ref="B31:I31">B8</f>
        <v>1.8</v>
      </c>
      <c r="C31" s="39">
        <f t="shared" si="15"/>
        <v>64.85</v>
      </c>
      <c r="D31" s="39">
        <f t="shared" si="15"/>
        <v>112.18333333333334</v>
      </c>
      <c r="E31" s="39">
        <f t="shared" si="15"/>
        <v>107.775</v>
      </c>
      <c r="F31" s="39">
        <f t="shared" si="15"/>
        <v>102.38888888888889</v>
      </c>
      <c r="G31" s="39">
        <f t="shared" si="15"/>
        <v>96.79930555555555</v>
      </c>
      <c r="H31" s="39">
        <f t="shared" si="15"/>
        <v>21.672838196905847</v>
      </c>
      <c r="I31" s="39">
        <f t="shared" si="15"/>
        <v>21.23938143296773</v>
      </c>
      <c r="L31" s="39">
        <f>L8</f>
        <v>17.824323257256495</v>
      </c>
      <c r="N31" s="41"/>
    </row>
    <row r="32" spans="1:14" ht="15">
      <c r="A32" s="8" t="str">
        <f>A7</f>
        <v>RM4</v>
      </c>
      <c r="B32" s="38">
        <f aca="true" t="shared" si="16" ref="B32:I32">B7</f>
        <v>1.1</v>
      </c>
      <c r="C32" s="39">
        <f t="shared" si="16"/>
        <v>28.72857142857143</v>
      </c>
      <c r="D32" s="39">
        <f t="shared" si="16"/>
        <v>32.18</v>
      </c>
      <c r="E32" s="39">
        <f t="shared" si="16"/>
        <v>30.537500000000005</v>
      </c>
      <c r="F32" s="39">
        <f t="shared" si="16"/>
        <v>30.257142857142856</v>
      </c>
      <c r="G32" s="39">
        <f t="shared" si="16"/>
        <v>30.425803571428574</v>
      </c>
      <c r="H32" s="39">
        <f t="shared" si="16"/>
        <v>1.4140632453394146</v>
      </c>
      <c r="I32" s="39">
        <f t="shared" si="16"/>
        <v>1.3857819804326263</v>
      </c>
      <c r="L32" s="39">
        <f>L7</f>
        <v>1.162963528917653</v>
      </c>
      <c r="N32" s="41"/>
    </row>
    <row r="33" spans="1:14" ht="15">
      <c r="A33" s="8" t="str">
        <f>A6</f>
        <v>RM3</v>
      </c>
      <c r="B33" s="38">
        <f aca="true" t="shared" si="17" ref="B33:I33">B6</f>
        <v>0.8</v>
      </c>
      <c r="C33" s="39">
        <f t="shared" si="17"/>
        <v>28.14285714285714</v>
      </c>
      <c r="D33" s="39">
        <f t="shared" si="17"/>
        <v>32.31</v>
      </c>
      <c r="E33" s="39">
        <f t="shared" si="17"/>
        <v>29.48</v>
      </c>
      <c r="F33" s="39">
        <f t="shared" si="17"/>
        <v>29.366666666666667</v>
      </c>
      <c r="G33" s="39">
        <f t="shared" si="17"/>
        <v>29.82488095238095</v>
      </c>
      <c r="H33" s="39">
        <f t="shared" si="17"/>
        <v>1.7638900173189063</v>
      </c>
      <c r="I33" s="39">
        <f t="shared" si="17"/>
        <v>1.7286122169725282</v>
      </c>
      <c r="L33" s="39">
        <f>L6</f>
        <v>1.4506704462652493</v>
      </c>
      <c r="N33" s="41"/>
    </row>
    <row r="34" spans="1:14" ht="15">
      <c r="A34" s="8" t="str">
        <f>A5</f>
        <v>RM2</v>
      </c>
      <c r="B34" s="38">
        <f aca="true" t="shared" si="18" ref="B34:I34">B5</f>
        <v>0.4</v>
      </c>
      <c r="C34" s="39">
        <f t="shared" si="18"/>
        <v>29.45714285714286</v>
      </c>
      <c r="D34" s="39">
        <f t="shared" si="18"/>
        <v>35.8</v>
      </c>
      <c r="E34" s="39">
        <f t="shared" si="18"/>
        <v>32.0875</v>
      </c>
      <c r="F34" s="39">
        <f t="shared" si="18"/>
        <v>31.285714285714285</v>
      </c>
      <c r="G34" s="39">
        <f t="shared" si="18"/>
        <v>32.15758928571428</v>
      </c>
      <c r="H34" s="39">
        <f t="shared" si="18"/>
        <v>2.666123606082157</v>
      </c>
      <c r="I34" s="39">
        <f t="shared" si="18"/>
        <v>2.612801133960514</v>
      </c>
      <c r="L34" s="39">
        <f>L5</f>
        <v>2.1926915416825876</v>
      </c>
      <c r="N34" s="41"/>
    </row>
    <row r="35" spans="1:14" ht="15">
      <c r="A35" s="8" t="str">
        <f>A4</f>
        <v>RM1</v>
      </c>
      <c r="B35" s="38">
        <f aca="true" t="shared" si="19" ref="B35:I35">B4</f>
        <v>0.1</v>
      </c>
      <c r="C35" s="39">
        <f t="shared" si="19"/>
        <v>31.228571428571428</v>
      </c>
      <c r="D35" s="39">
        <f t="shared" si="19"/>
        <v>38.5</v>
      </c>
      <c r="E35" s="39">
        <f t="shared" si="19"/>
        <v>32.72</v>
      </c>
      <c r="F35" s="39">
        <f t="shared" si="19"/>
        <v>33.21</v>
      </c>
      <c r="G35" s="39">
        <f t="shared" si="19"/>
        <v>33.91464285714286</v>
      </c>
      <c r="H35" s="39">
        <f t="shared" si="19"/>
        <v>3.170918529342505</v>
      </c>
      <c r="I35" s="39">
        <f t="shared" si="19"/>
        <v>3.1075001587556548</v>
      </c>
      <c r="L35" s="39">
        <f>L4</f>
        <v>2.607848421878324</v>
      </c>
      <c r="N35" s="41"/>
    </row>
    <row r="36" spans="15:21" ht="15">
      <c r="O36" s="41">
        <v>2.59</v>
      </c>
      <c r="P36" s="42" t="s">
        <v>78</v>
      </c>
      <c r="Q36" s="42"/>
      <c r="R36" s="42"/>
      <c r="S36" s="42"/>
      <c r="T36" s="42">
        <v>0</v>
      </c>
      <c r="U36" s="42"/>
    </row>
    <row r="37" spans="15:21" ht="15">
      <c r="O37" s="41">
        <v>2.59</v>
      </c>
      <c r="P37" s="42"/>
      <c r="Q37" s="42"/>
      <c r="R37" s="42"/>
      <c r="S37" s="42"/>
      <c r="T37" s="42">
        <v>1200</v>
      </c>
      <c r="U37" s="42"/>
    </row>
    <row r="38" spans="1:21" ht="25.5" customHeight="1">
      <c r="A38" s="43" t="s">
        <v>21</v>
      </c>
      <c r="B38" s="45" t="s">
        <v>73</v>
      </c>
      <c r="C38" s="9" t="s">
        <v>71</v>
      </c>
      <c r="D38" s="9"/>
      <c r="E38" s="9" t="s">
        <v>70</v>
      </c>
      <c r="F38" s="9"/>
      <c r="G38" s="47" t="s">
        <v>65</v>
      </c>
      <c r="H38" s="49" t="s">
        <v>49</v>
      </c>
      <c r="I38" s="47" t="s">
        <v>66</v>
      </c>
      <c r="O38" s="41">
        <v>5.18</v>
      </c>
      <c r="P38" t="s">
        <v>79</v>
      </c>
      <c r="U38">
        <v>0</v>
      </c>
    </row>
    <row r="39" spans="1:21" ht="15">
      <c r="A39" s="44"/>
      <c r="B39" s="46"/>
      <c r="C39" s="51" t="s">
        <v>64</v>
      </c>
      <c r="D39" s="52"/>
      <c r="E39" s="52"/>
      <c r="F39" s="53"/>
      <c r="G39" s="48"/>
      <c r="H39" s="50"/>
      <c r="I39" s="50"/>
      <c r="O39" s="41">
        <v>5.18</v>
      </c>
      <c r="U39">
        <v>1200</v>
      </c>
    </row>
    <row r="40" spans="1:9" ht="12.75">
      <c r="A40" s="8" t="str">
        <f>A35</f>
        <v>RM1</v>
      </c>
      <c r="B40" s="38">
        <f aca="true" t="shared" si="20" ref="B40:I40">B35</f>
        <v>0.1</v>
      </c>
      <c r="C40" s="39">
        <f>AVERAGE(C4,E4)</f>
        <v>31.974285714285713</v>
      </c>
      <c r="D40" s="39"/>
      <c r="E40" s="39">
        <f>AVERAGE(D4,F4)</f>
        <v>35.855000000000004</v>
      </c>
      <c r="F40" s="39"/>
      <c r="G40" s="39">
        <f t="shared" si="20"/>
        <v>33.91464285714286</v>
      </c>
      <c r="H40" s="39">
        <f t="shared" si="20"/>
        <v>3.170918529342505</v>
      </c>
      <c r="I40" s="39">
        <f t="shared" si="20"/>
        <v>3.1075001587556548</v>
      </c>
    </row>
    <row r="41" spans="1:9" ht="12.75">
      <c r="A41" s="8" t="str">
        <f>A34</f>
        <v>RM2</v>
      </c>
      <c r="B41" s="38">
        <f aca="true" t="shared" si="21" ref="B41:I41">B34</f>
        <v>0.4</v>
      </c>
      <c r="C41" s="39">
        <f aca="true" t="shared" si="22" ref="C41:C53">AVERAGE(C5,E5)</f>
        <v>30.77232142857143</v>
      </c>
      <c r="D41" s="39"/>
      <c r="E41" s="39">
        <f aca="true" t="shared" si="23" ref="E41:E53">AVERAGE(D5,F5)</f>
        <v>33.542857142857144</v>
      </c>
      <c r="F41" s="39"/>
      <c r="G41" s="39">
        <f t="shared" si="21"/>
        <v>32.15758928571428</v>
      </c>
      <c r="H41" s="39">
        <f t="shared" si="21"/>
        <v>2.666123606082157</v>
      </c>
      <c r="I41" s="39">
        <f t="shared" si="21"/>
        <v>2.612801133960514</v>
      </c>
    </row>
    <row r="42" spans="1:9" ht="12.75">
      <c r="A42" s="8" t="str">
        <f>A33</f>
        <v>RM3</v>
      </c>
      <c r="B42" s="38">
        <f aca="true" t="shared" si="24" ref="B42:I42">B33</f>
        <v>0.8</v>
      </c>
      <c r="C42" s="39">
        <f t="shared" si="22"/>
        <v>28.81142857142857</v>
      </c>
      <c r="D42" s="39"/>
      <c r="E42" s="39">
        <f t="shared" si="23"/>
        <v>30.838333333333335</v>
      </c>
      <c r="F42" s="39"/>
      <c r="G42" s="39">
        <f t="shared" si="24"/>
        <v>29.82488095238095</v>
      </c>
      <c r="H42" s="39">
        <f t="shared" si="24"/>
        <v>1.7638900173189063</v>
      </c>
      <c r="I42" s="39">
        <f t="shared" si="24"/>
        <v>1.7286122169725282</v>
      </c>
    </row>
    <row r="43" spans="1:9" ht="12.75">
      <c r="A43" s="8" t="str">
        <f>A32</f>
        <v>RM4</v>
      </c>
      <c r="B43" s="38">
        <f aca="true" t="shared" si="25" ref="B43:I43">B32</f>
        <v>1.1</v>
      </c>
      <c r="C43" s="39">
        <f t="shared" si="22"/>
        <v>29.633035714285718</v>
      </c>
      <c r="D43" s="39"/>
      <c r="E43" s="39">
        <f t="shared" si="23"/>
        <v>31.21857142857143</v>
      </c>
      <c r="F43" s="39"/>
      <c r="G43" s="39">
        <f t="shared" si="25"/>
        <v>30.425803571428574</v>
      </c>
      <c r="H43" s="39">
        <f t="shared" si="25"/>
        <v>1.4140632453394146</v>
      </c>
      <c r="I43" s="39">
        <f t="shared" si="25"/>
        <v>1.3857819804326263</v>
      </c>
    </row>
    <row r="44" spans="1:9" ht="12.75">
      <c r="A44" s="8" t="str">
        <f>A31</f>
        <v>RM5</v>
      </c>
      <c r="B44" s="38">
        <f aca="true" t="shared" si="26" ref="B44:I44">B31</f>
        <v>1.8</v>
      </c>
      <c r="C44" s="39">
        <f t="shared" si="22"/>
        <v>86.3125</v>
      </c>
      <c r="D44" s="39"/>
      <c r="E44" s="39">
        <f t="shared" si="23"/>
        <v>107.28611111111111</v>
      </c>
      <c r="F44" s="39"/>
      <c r="G44" s="39">
        <f t="shared" si="26"/>
        <v>96.79930555555555</v>
      </c>
      <c r="H44" s="39">
        <f t="shared" si="26"/>
        <v>21.672838196905847</v>
      </c>
      <c r="I44" s="39">
        <f t="shared" si="26"/>
        <v>21.23938143296773</v>
      </c>
    </row>
    <row r="45" spans="1:9" ht="12.75">
      <c r="A45" s="8" t="str">
        <f>A30</f>
        <v>RM6</v>
      </c>
      <c r="B45" s="38">
        <f aca="true" t="shared" si="27" ref="B45:I45">B30</f>
        <v>2.4</v>
      </c>
      <c r="C45" s="39">
        <f t="shared" si="22"/>
        <v>1007.8750000000002</v>
      </c>
      <c r="D45" s="39"/>
      <c r="E45" s="39">
        <f t="shared" si="23"/>
        <v>1050.1374999999998</v>
      </c>
      <c r="F45" s="39"/>
      <c r="G45" s="39">
        <f t="shared" si="27"/>
        <v>1029.0062500000001</v>
      </c>
      <c r="H45" s="39">
        <f t="shared" si="27"/>
        <v>46.9491664497243</v>
      </c>
      <c r="I45" s="39">
        <f t="shared" si="27"/>
        <v>46.01018312072981</v>
      </c>
    </row>
    <row r="46" spans="1:9" ht="12.75">
      <c r="A46" s="8" t="str">
        <f>A29</f>
        <v>RM7</v>
      </c>
      <c r="B46" s="38">
        <f aca="true" t="shared" si="28" ref="B46:I46">B29</f>
        <v>2.5</v>
      </c>
      <c r="C46" s="39">
        <f t="shared" si="22"/>
        <v>467.33095238095245</v>
      </c>
      <c r="D46" s="39"/>
      <c r="E46" s="39">
        <f t="shared" si="23"/>
        <v>385.85833333333335</v>
      </c>
      <c r="F46" s="39"/>
      <c r="G46" s="39">
        <f t="shared" si="28"/>
        <v>426.59464285714284</v>
      </c>
      <c r="H46" s="39">
        <f t="shared" si="28"/>
        <v>97.38984855501367</v>
      </c>
      <c r="I46" s="39">
        <f t="shared" si="28"/>
        <v>95.4420515839134</v>
      </c>
    </row>
    <row r="47" spans="1:9" ht="12.75">
      <c r="A47" s="8" t="str">
        <f>A28</f>
        <v>RM8</v>
      </c>
      <c r="B47" s="38">
        <f aca="true" t="shared" si="29" ref="B47:I47">B28</f>
        <v>3</v>
      </c>
      <c r="C47" s="39">
        <f t="shared" si="22"/>
        <v>427.0714285714286</v>
      </c>
      <c r="D47" s="39"/>
      <c r="E47" s="39">
        <f t="shared" si="23"/>
        <v>447.4395833333334</v>
      </c>
      <c r="F47" s="39"/>
      <c r="G47" s="39">
        <f t="shared" si="29"/>
        <v>437.255505952381</v>
      </c>
      <c r="H47" s="39">
        <f t="shared" si="29"/>
        <v>103.4362073057897</v>
      </c>
      <c r="I47" s="39">
        <f t="shared" si="29"/>
        <v>101.3674831596739</v>
      </c>
    </row>
    <row r="48" spans="1:9" ht="12.75">
      <c r="A48" s="8" t="str">
        <f>A27</f>
        <v>RM9</v>
      </c>
      <c r="B48" s="38">
        <f aca="true" t="shared" si="30" ref="B48:I48">B27</f>
        <v>3.2</v>
      </c>
      <c r="C48" s="39">
        <f t="shared" si="22"/>
        <v>824.1214285714286</v>
      </c>
      <c r="D48" s="39"/>
      <c r="E48" s="39">
        <f t="shared" si="23"/>
        <v>886.325</v>
      </c>
      <c r="F48" s="39"/>
      <c r="G48" s="39">
        <f t="shared" si="30"/>
        <v>855.2232142857143</v>
      </c>
      <c r="H48" s="39">
        <f t="shared" si="30"/>
        <v>51.20082066715199</v>
      </c>
      <c r="I48" s="39">
        <f t="shared" si="30"/>
        <v>50.176804253808946</v>
      </c>
    </row>
    <row r="49" spans="1:9" ht="12.75">
      <c r="A49" s="8" t="str">
        <f>A26</f>
        <v>RM10</v>
      </c>
      <c r="B49" s="38">
        <f aca="true" t="shared" si="31" ref="B49:I49">B26</f>
        <v>3.6</v>
      </c>
      <c r="C49" s="39">
        <f t="shared" si="22"/>
        <v>1053.4678571428572</v>
      </c>
      <c r="D49" s="39"/>
      <c r="E49" s="39">
        <f t="shared" si="23"/>
        <v>846.0041666666667</v>
      </c>
      <c r="F49" s="39"/>
      <c r="G49" s="39">
        <f t="shared" si="31"/>
        <v>949.7360119047619</v>
      </c>
      <c r="H49" s="39">
        <f t="shared" si="31"/>
        <v>139.57139276905062</v>
      </c>
      <c r="I49" s="39">
        <f t="shared" si="31"/>
        <v>136.7799649136696</v>
      </c>
    </row>
    <row r="50" spans="1:9" ht="12.75">
      <c r="A50" s="8" t="str">
        <f>A25</f>
        <v>RM11</v>
      </c>
      <c r="B50" s="38">
        <f aca="true" t="shared" si="32" ref="B50:I50">B25</f>
        <v>4</v>
      </c>
      <c r="C50" s="39">
        <f t="shared" si="22"/>
        <v>286.2416666666667</v>
      </c>
      <c r="D50" s="39"/>
      <c r="E50" s="39">
        <f t="shared" si="23"/>
        <v>273.54523809523806</v>
      </c>
      <c r="F50" s="39"/>
      <c r="G50" s="39">
        <f t="shared" si="32"/>
        <v>279.89345238095234</v>
      </c>
      <c r="H50" s="39">
        <f t="shared" si="32"/>
        <v>14.153783574531392</v>
      </c>
      <c r="I50" s="39">
        <f t="shared" si="32"/>
        <v>13.870707903040763</v>
      </c>
    </row>
    <row r="51" spans="1:9" ht="12.75">
      <c r="A51" s="8" t="str">
        <f>A24</f>
        <v>RM12</v>
      </c>
      <c r="B51" s="38">
        <f aca="true" t="shared" si="33" ref="B51:I51">B24</f>
        <v>4.3</v>
      </c>
      <c r="C51" s="39">
        <f t="shared" si="22"/>
        <v>212.57103174603174</v>
      </c>
      <c r="D51" s="39"/>
      <c r="E51" s="39">
        <f t="shared" si="23"/>
        <v>203.3573076923077</v>
      </c>
      <c r="F51" s="39"/>
      <c r="G51" s="39">
        <f t="shared" si="33"/>
        <v>207.96416971916972</v>
      </c>
      <c r="H51" s="39">
        <f t="shared" si="33"/>
        <v>13.380751796161753</v>
      </c>
      <c r="I51" s="39">
        <f t="shared" si="33"/>
        <v>13.113136760238518</v>
      </c>
    </row>
    <row r="52" spans="1:9" ht="12.75">
      <c r="A52" s="8" t="str">
        <f>A23</f>
        <v>RM13</v>
      </c>
      <c r="B52" s="38">
        <f aca="true" t="shared" si="34" ref="B52:I52">B23</f>
        <v>4.7</v>
      </c>
      <c r="C52" s="39">
        <f t="shared" si="22"/>
        <v>161.29642857142858</v>
      </c>
      <c r="D52" s="39"/>
      <c r="E52" s="39">
        <f t="shared" si="23"/>
        <v>163.2857142857143</v>
      </c>
      <c r="F52" s="39"/>
      <c r="G52" s="39">
        <f t="shared" si="34"/>
        <v>162.29107142857143</v>
      </c>
      <c r="H52" s="39">
        <f t="shared" si="34"/>
        <v>7.69197252507665</v>
      </c>
      <c r="I52" s="39">
        <f t="shared" si="34"/>
        <v>7.538133074575117</v>
      </c>
    </row>
    <row r="53" spans="1:9" ht="12.75">
      <c r="A53" s="8" t="str">
        <f>A22</f>
        <v>RM14</v>
      </c>
      <c r="B53" s="38">
        <f aca="true" t="shared" si="35" ref="B53:I53">B22</f>
        <v>5</v>
      </c>
      <c r="C53" s="39">
        <f t="shared" si="22"/>
        <v>145.325</v>
      </c>
      <c r="D53" s="39"/>
      <c r="E53" s="39">
        <f t="shared" si="23"/>
        <v>149.29722222222222</v>
      </c>
      <c r="F53" s="39"/>
      <c r="G53" s="39">
        <f t="shared" si="35"/>
        <v>147.3111111111111</v>
      </c>
      <c r="H53" s="39">
        <f t="shared" si="35"/>
        <v>8.648824226091698</v>
      </c>
      <c r="I53" s="39">
        <f t="shared" si="35"/>
        <v>8.475847741569863</v>
      </c>
    </row>
    <row r="56" spans="1:9" ht="25.5" customHeight="1">
      <c r="A56" s="43" t="s">
        <v>21</v>
      </c>
      <c r="B56" s="45" t="s">
        <v>73</v>
      </c>
      <c r="C56" s="9" t="s">
        <v>71</v>
      </c>
      <c r="D56" s="9"/>
      <c r="E56" s="9" t="s">
        <v>70</v>
      </c>
      <c r="F56" s="9"/>
      <c r="G56" s="47" t="s">
        <v>65</v>
      </c>
      <c r="H56" s="49" t="s">
        <v>49</v>
      </c>
      <c r="I56" s="47" t="s">
        <v>66</v>
      </c>
    </row>
    <row r="57" spans="1:9" ht="12.75">
      <c r="A57" s="44"/>
      <c r="B57" s="46"/>
      <c r="C57" s="51" t="s">
        <v>64</v>
      </c>
      <c r="D57" s="52"/>
      <c r="E57" s="52"/>
      <c r="F57" s="53"/>
      <c r="G57" s="48"/>
      <c r="H57" s="50"/>
      <c r="I57" s="50"/>
    </row>
    <row r="58" spans="1:9" ht="12.75">
      <c r="A58" s="8" t="str">
        <f>A53</f>
        <v>RM14</v>
      </c>
      <c r="B58" s="38">
        <f aca="true" t="shared" si="36" ref="B58:I58">B53</f>
        <v>5</v>
      </c>
      <c r="C58" s="39">
        <f t="shared" si="36"/>
        <v>145.325</v>
      </c>
      <c r="D58" s="39"/>
      <c r="E58" s="39">
        <f t="shared" si="36"/>
        <v>149.29722222222222</v>
      </c>
      <c r="F58" s="39"/>
      <c r="G58" s="39">
        <f t="shared" si="36"/>
        <v>147.3111111111111</v>
      </c>
      <c r="H58" s="39">
        <f t="shared" si="36"/>
        <v>8.648824226091698</v>
      </c>
      <c r="I58" s="39">
        <f t="shared" si="36"/>
        <v>8.475847741569863</v>
      </c>
    </row>
    <row r="59" spans="1:9" ht="12.75">
      <c r="A59" s="8" t="str">
        <f>A52</f>
        <v>RM13</v>
      </c>
      <c r="B59" s="38">
        <f aca="true" t="shared" si="37" ref="B59:I59">B52</f>
        <v>4.7</v>
      </c>
      <c r="C59" s="39">
        <f t="shared" si="37"/>
        <v>161.29642857142858</v>
      </c>
      <c r="D59" s="39"/>
      <c r="E59" s="39">
        <f t="shared" si="37"/>
        <v>163.2857142857143</v>
      </c>
      <c r="F59" s="39"/>
      <c r="G59" s="39">
        <f t="shared" si="37"/>
        <v>162.29107142857143</v>
      </c>
      <c r="H59" s="39">
        <f t="shared" si="37"/>
        <v>7.69197252507665</v>
      </c>
      <c r="I59" s="39">
        <f t="shared" si="37"/>
        <v>7.538133074575117</v>
      </c>
    </row>
    <row r="60" spans="1:9" ht="12.75">
      <c r="A60" s="8" t="str">
        <f>A51</f>
        <v>RM12</v>
      </c>
      <c r="B60" s="38">
        <f aca="true" t="shared" si="38" ref="B60:I60">B51</f>
        <v>4.3</v>
      </c>
      <c r="C60" s="39">
        <f t="shared" si="38"/>
        <v>212.57103174603174</v>
      </c>
      <c r="D60" s="39"/>
      <c r="E60" s="39">
        <f t="shared" si="38"/>
        <v>203.3573076923077</v>
      </c>
      <c r="F60" s="39"/>
      <c r="G60" s="39">
        <f t="shared" si="38"/>
        <v>207.96416971916972</v>
      </c>
      <c r="H60" s="39">
        <f t="shared" si="38"/>
        <v>13.380751796161753</v>
      </c>
      <c r="I60" s="39">
        <f t="shared" si="38"/>
        <v>13.113136760238518</v>
      </c>
    </row>
    <row r="61" spans="1:9" ht="12.75">
      <c r="A61" s="8" t="str">
        <f>A50</f>
        <v>RM11</v>
      </c>
      <c r="B61" s="38">
        <f aca="true" t="shared" si="39" ref="B61:I61">B50</f>
        <v>4</v>
      </c>
      <c r="C61" s="39">
        <f t="shared" si="39"/>
        <v>286.2416666666667</v>
      </c>
      <c r="D61" s="39"/>
      <c r="E61" s="39">
        <f t="shared" si="39"/>
        <v>273.54523809523806</v>
      </c>
      <c r="F61" s="39"/>
      <c r="G61" s="39">
        <f t="shared" si="39"/>
        <v>279.89345238095234</v>
      </c>
      <c r="H61" s="39">
        <f t="shared" si="39"/>
        <v>14.153783574531392</v>
      </c>
      <c r="I61" s="39">
        <f t="shared" si="39"/>
        <v>13.870707903040763</v>
      </c>
    </row>
    <row r="62" spans="1:9" ht="12.75">
      <c r="A62" s="8" t="str">
        <f>A49</f>
        <v>RM10</v>
      </c>
      <c r="B62" s="38">
        <f aca="true" t="shared" si="40" ref="B62:I62">B49</f>
        <v>3.6</v>
      </c>
      <c r="C62" s="39">
        <f t="shared" si="40"/>
        <v>1053.4678571428572</v>
      </c>
      <c r="D62" s="39"/>
      <c r="E62" s="39">
        <f t="shared" si="40"/>
        <v>846.0041666666667</v>
      </c>
      <c r="F62" s="39"/>
      <c r="G62" s="39">
        <f t="shared" si="40"/>
        <v>949.7360119047619</v>
      </c>
      <c r="H62" s="39">
        <f t="shared" si="40"/>
        <v>139.57139276905062</v>
      </c>
      <c r="I62" s="39">
        <f t="shared" si="40"/>
        <v>136.7799649136696</v>
      </c>
    </row>
    <row r="63" spans="1:9" ht="12.75">
      <c r="A63" s="8" t="str">
        <f>A48</f>
        <v>RM9</v>
      </c>
      <c r="B63" s="38">
        <f aca="true" t="shared" si="41" ref="B63:I63">B48</f>
        <v>3.2</v>
      </c>
      <c r="C63" s="39">
        <f t="shared" si="41"/>
        <v>824.1214285714286</v>
      </c>
      <c r="D63" s="39"/>
      <c r="E63" s="39">
        <f t="shared" si="41"/>
        <v>886.325</v>
      </c>
      <c r="F63" s="39"/>
      <c r="G63" s="39">
        <f t="shared" si="41"/>
        <v>855.2232142857143</v>
      </c>
      <c r="H63" s="39">
        <f t="shared" si="41"/>
        <v>51.20082066715199</v>
      </c>
      <c r="I63" s="39">
        <f t="shared" si="41"/>
        <v>50.176804253808946</v>
      </c>
    </row>
    <row r="64" spans="1:9" ht="12.75">
      <c r="A64" s="8" t="str">
        <f>A47</f>
        <v>RM8</v>
      </c>
      <c r="B64" s="38">
        <f aca="true" t="shared" si="42" ref="B64:I64">B47</f>
        <v>3</v>
      </c>
      <c r="C64" s="39">
        <f t="shared" si="42"/>
        <v>427.0714285714286</v>
      </c>
      <c r="D64" s="39"/>
      <c r="E64" s="39">
        <f t="shared" si="42"/>
        <v>447.4395833333334</v>
      </c>
      <c r="F64" s="39"/>
      <c r="G64" s="39">
        <f t="shared" si="42"/>
        <v>437.255505952381</v>
      </c>
      <c r="H64" s="39">
        <f t="shared" si="42"/>
        <v>103.4362073057897</v>
      </c>
      <c r="I64" s="39">
        <f t="shared" si="42"/>
        <v>101.3674831596739</v>
      </c>
    </row>
    <row r="65" spans="1:9" ht="12.75">
      <c r="A65" s="8" t="str">
        <f>A46</f>
        <v>RM7</v>
      </c>
      <c r="B65" s="38">
        <f aca="true" t="shared" si="43" ref="B65:I65">B46</f>
        <v>2.5</v>
      </c>
      <c r="C65" s="39">
        <f t="shared" si="43"/>
        <v>467.33095238095245</v>
      </c>
      <c r="D65" s="39"/>
      <c r="E65" s="39">
        <f t="shared" si="43"/>
        <v>385.85833333333335</v>
      </c>
      <c r="F65" s="39"/>
      <c r="G65" s="39">
        <f t="shared" si="43"/>
        <v>426.59464285714284</v>
      </c>
      <c r="H65" s="39">
        <f t="shared" si="43"/>
        <v>97.38984855501367</v>
      </c>
      <c r="I65" s="39">
        <f t="shared" si="43"/>
        <v>95.4420515839134</v>
      </c>
    </row>
    <row r="66" spans="1:9" ht="12.75">
      <c r="A66" s="8" t="str">
        <f>A45</f>
        <v>RM6</v>
      </c>
      <c r="B66" s="38">
        <f aca="true" t="shared" si="44" ref="B66:I66">B45</f>
        <v>2.4</v>
      </c>
      <c r="C66" s="39">
        <f t="shared" si="44"/>
        <v>1007.8750000000002</v>
      </c>
      <c r="D66" s="39"/>
      <c r="E66" s="39">
        <f t="shared" si="44"/>
        <v>1050.1374999999998</v>
      </c>
      <c r="F66" s="39"/>
      <c r="G66" s="39">
        <f t="shared" si="44"/>
        <v>1029.0062500000001</v>
      </c>
      <c r="H66" s="39">
        <f t="shared" si="44"/>
        <v>46.9491664497243</v>
      </c>
      <c r="I66" s="39">
        <f t="shared" si="44"/>
        <v>46.01018312072981</v>
      </c>
    </row>
    <row r="67" spans="1:9" ht="12.75">
      <c r="A67" s="8" t="str">
        <f>A44</f>
        <v>RM5</v>
      </c>
      <c r="B67" s="38">
        <f aca="true" t="shared" si="45" ref="B67:I67">B44</f>
        <v>1.8</v>
      </c>
      <c r="C67" s="39">
        <f t="shared" si="45"/>
        <v>86.3125</v>
      </c>
      <c r="D67" s="39"/>
      <c r="E67" s="39">
        <f t="shared" si="45"/>
        <v>107.28611111111111</v>
      </c>
      <c r="F67" s="39"/>
      <c r="G67" s="39">
        <f t="shared" si="45"/>
        <v>96.79930555555555</v>
      </c>
      <c r="H67" s="39">
        <f t="shared" si="45"/>
        <v>21.672838196905847</v>
      </c>
      <c r="I67" s="39">
        <f t="shared" si="45"/>
        <v>21.23938143296773</v>
      </c>
    </row>
    <row r="68" spans="1:9" ht="12.75">
      <c r="A68" s="8" t="str">
        <f>A43</f>
        <v>RM4</v>
      </c>
      <c r="B68" s="38">
        <f aca="true" t="shared" si="46" ref="B68:I68">B43</f>
        <v>1.1</v>
      </c>
      <c r="C68" s="39">
        <f t="shared" si="46"/>
        <v>29.633035714285718</v>
      </c>
      <c r="D68" s="39"/>
      <c r="E68" s="39">
        <f t="shared" si="46"/>
        <v>31.21857142857143</v>
      </c>
      <c r="F68" s="39"/>
      <c r="G68" s="39">
        <f t="shared" si="46"/>
        <v>30.425803571428574</v>
      </c>
      <c r="H68" s="39">
        <f t="shared" si="46"/>
        <v>1.4140632453394146</v>
      </c>
      <c r="I68" s="39">
        <f t="shared" si="46"/>
        <v>1.3857819804326263</v>
      </c>
    </row>
    <row r="69" spans="1:9" ht="12.75">
      <c r="A69" s="8" t="str">
        <f>A42</f>
        <v>RM3</v>
      </c>
      <c r="B69" s="38">
        <f aca="true" t="shared" si="47" ref="B69:I69">B42</f>
        <v>0.8</v>
      </c>
      <c r="C69" s="39">
        <f t="shared" si="47"/>
        <v>28.81142857142857</v>
      </c>
      <c r="D69" s="39"/>
      <c r="E69" s="39">
        <f t="shared" si="47"/>
        <v>30.838333333333335</v>
      </c>
      <c r="F69" s="39"/>
      <c r="G69" s="39">
        <f t="shared" si="47"/>
        <v>29.82488095238095</v>
      </c>
      <c r="H69" s="39">
        <f t="shared" si="47"/>
        <v>1.7638900173189063</v>
      </c>
      <c r="I69" s="39">
        <f t="shared" si="47"/>
        <v>1.7286122169725282</v>
      </c>
    </row>
    <row r="70" spans="1:9" ht="12.75">
      <c r="A70" s="8" t="str">
        <f>A41</f>
        <v>RM2</v>
      </c>
      <c r="B70" s="38">
        <f aca="true" t="shared" si="48" ref="B70:I70">B41</f>
        <v>0.4</v>
      </c>
      <c r="C70" s="39">
        <f t="shared" si="48"/>
        <v>30.77232142857143</v>
      </c>
      <c r="D70" s="39"/>
      <c r="E70" s="39">
        <f t="shared" si="48"/>
        <v>33.542857142857144</v>
      </c>
      <c r="F70" s="39"/>
      <c r="G70" s="39">
        <f t="shared" si="48"/>
        <v>32.15758928571428</v>
      </c>
      <c r="H70" s="39">
        <f t="shared" si="48"/>
        <v>2.666123606082157</v>
      </c>
      <c r="I70" s="39">
        <f t="shared" si="48"/>
        <v>2.612801133960514</v>
      </c>
    </row>
    <row r="71" spans="1:9" ht="12.75">
      <c r="A71" s="8" t="str">
        <f>A40</f>
        <v>RM1</v>
      </c>
      <c r="B71" s="38">
        <f aca="true" t="shared" si="49" ref="B71:I71">B40</f>
        <v>0.1</v>
      </c>
      <c r="C71" s="39">
        <f t="shared" si="49"/>
        <v>31.974285714285713</v>
      </c>
      <c r="D71" s="39"/>
      <c r="E71" s="39">
        <f t="shared" si="49"/>
        <v>35.855000000000004</v>
      </c>
      <c r="F71" s="39"/>
      <c r="G71" s="39">
        <f t="shared" si="49"/>
        <v>33.91464285714286</v>
      </c>
      <c r="H71" s="39">
        <f t="shared" si="49"/>
        <v>3.170918529342505</v>
      </c>
      <c r="I71" s="39">
        <f t="shared" si="49"/>
        <v>3.1075001587556548</v>
      </c>
    </row>
  </sheetData>
  <sheetProtection/>
  <mergeCells count="25">
    <mergeCell ref="A2:A3"/>
    <mergeCell ref="B2:B3"/>
    <mergeCell ref="A20:A21"/>
    <mergeCell ref="B20:B21"/>
    <mergeCell ref="C1:I1"/>
    <mergeCell ref="C3:F3"/>
    <mergeCell ref="G2:G3"/>
    <mergeCell ref="H2:H3"/>
    <mergeCell ref="I2:I3"/>
    <mergeCell ref="I56:I57"/>
    <mergeCell ref="C57:F57"/>
    <mergeCell ref="G38:G39"/>
    <mergeCell ref="H38:H39"/>
    <mergeCell ref="G20:G21"/>
    <mergeCell ref="H20:H21"/>
    <mergeCell ref="I20:I21"/>
    <mergeCell ref="C21:F21"/>
    <mergeCell ref="I38:I39"/>
    <mergeCell ref="C39:F39"/>
    <mergeCell ref="A38:A39"/>
    <mergeCell ref="B38:B39"/>
    <mergeCell ref="A56:A57"/>
    <mergeCell ref="B56:B57"/>
    <mergeCell ref="G56:G57"/>
    <mergeCell ref="H56:H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5" width="9.57421875" style="0" bestFit="1" customWidth="1"/>
    <col min="12" max="12" width="11.421875" style="0" customWidth="1"/>
  </cols>
  <sheetData>
    <row r="1" spans="11:15" ht="15.75" thickBot="1">
      <c r="K1" t="s">
        <v>22</v>
      </c>
      <c r="L1" t="s">
        <v>23</v>
      </c>
      <c r="M1" s="12" t="s">
        <v>24</v>
      </c>
      <c r="N1" s="12" t="s">
        <v>25</v>
      </c>
      <c r="O1" s="12" t="s">
        <v>26</v>
      </c>
    </row>
    <row r="2" spans="11:15" ht="13.5" thickBot="1">
      <c r="K2" s="10">
        <v>18</v>
      </c>
      <c r="L2">
        <v>2.71</v>
      </c>
      <c r="M2" s="13">
        <v>18</v>
      </c>
      <c r="N2" s="13">
        <v>24</v>
      </c>
      <c r="O2" s="13">
        <v>0.25</v>
      </c>
    </row>
    <row r="3" spans="11:15" ht="13.5" thickBot="1">
      <c r="K3" s="10">
        <v>36</v>
      </c>
      <c r="L3">
        <v>6.14</v>
      </c>
      <c r="M3" s="14">
        <v>36</v>
      </c>
      <c r="N3" s="14">
        <v>48</v>
      </c>
      <c r="O3" s="14">
        <v>0.5</v>
      </c>
    </row>
    <row r="4" spans="11:17" ht="13.5" customHeight="1" thickBot="1">
      <c r="K4" s="10">
        <v>72</v>
      </c>
      <c r="L4" s="10">
        <v>13</v>
      </c>
      <c r="M4" s="13">
        <v>72</v>
      </c>
      <c r="N4" s="13">
        <v>96</v>
      </c>
      <c r="O4" s="13">
        <v>1</v>
      </c>
      <c r="Q4">
        <f>1/26.315</f>
        <v>0.03800114003420103</v>
      </c>
    </row>
    <row r="5" spans="11:15" ht="13.5" thickBot="1">
      <c r="K5" s="10">
        <v>108</v>
      </c>
      <c r="L5">
        <v>19.86</v>
      </c>
      <c r="M5" s="14">
        <v>108</v>
      </c>
      <c r="N5" s="14">
        <v>144</v>
      </c>
      <c r="O5" s="14">
        <v>1.5</v>
      </c>
    </row>
    <row r="6" spans="11:15" ht="13.5" thickBot="1">
      <c r="K6" s="10">
        <v>144</v>
      </c>
      <c r="L6">
        <v>26.71</v>
      </c>
      <c r="M6" s="13">
        <v>144</v>
      </c>
      <c r="N6" s="13">
        <v>192</v>
      </c>
      <c r="O6" s="13">
        <v>2</v>
      </c>
    </row>
    <row r="8" spans="13:16" ht="12.75">
      <c r="M8" s="55" t="s">
        <v>27</v>
      </c>
      <c r="N8" s="55"/>
      <c r="O8" s="55"/>
      <c r="P8" s="55"/>
    </row>
    <row r="9" spans="13:16" ht="12.75">
      <c r="M9" s="55"/>
      <c r="N9" s="55"/>
      <c r="O9" s="55"/>
      <c r="P9" s="55"/>
    </row>
    <row r="10" spans="13:19" ht="12.75">
      <c r="M10" s="55"/>
      <c r="N10" s="55"/>
      <c r="O10" s="55"/>
      <c r="P10" s="55"/>
      <c r="S10" t="s">
        <v>28</v>
      </c>
    </row>
    <row r="11" spans="13:16" ht="12.75">
      <c r="M11" s="55"/>
      <c r="N11" s="55"/>
      <c r="O11" s="55"/>
      <c r="P11" s="55"/>
    </row>
    <row r="12" spans="13:16" ht="12.75">
      <c r="M12" s="55"/>
      <c r="N12" s="55"/>
      <c r="O12" s="55"/>
      <c r="P12" s="55"/>
    </row>
    <row r="13" spans="18:19" ht="12.75">
      <c r="R13" t="s">
        <v>29</v>
      </c>
      <c r="S13" t="s">
        <v>30</v>
      </c>
    </row>
    <row r="14" spans="12:23" ht="13.5" customHeight="1">
      <c r="L14" s="15" t="s">
        <v>31</v>
      </c>
      <c r="M14" s="15" t="s">
        <v>32</v>
      </c>
      <c r="N14" s="16" t="s">
        <v>10</v>
      </c>
      <c r="R14" t="s">
        <v>33</v>
      </c>
      <c r="S14" t="s">
        <v>34</v>
      </c>
      <c r="W14" s="28" t="s">
        <v>61</v>
      </c>
    </row>
    <row r="15" spans="12:16" ht="12.75">
      <c r="L15" s="17" t="s">
        <v>35</v>
      </c>
      <c r="M15" s="17" t="s">
        <v>4</v>
      </c>
      <c r="N15" s="18">
        <v>0.038</v>
      </c>
      <c r="P15">
        <f>N15*200</f>
        <v>7.6</v>
      </c>
    </row>
    <row r="16" spans="12:16" ht="12.75">
      <c r="L16" s="17" t="s">
        <v>36</v>
      </c>
      <c r="M16" s="17" t="s">
        <v>5</v>
      </c>
      <c r="N16" s="18">
        <v>0.154</v>
      </c>
      <c r="P16">
        <f aca="true" t="shared" si="0" ref="P16:P28">N16*200</f>
        <v>30.8</v>
      </c>
    </row>
    <row r="17" spans="12:25" ht="12.75">
      <c r="L17" s="17" t="s">
        <v>37</v>
      </c>
      <c r="M17" s="17" t="s">
        <v>6</v>
      </c>
      <c r="N17" s="18">
        <v>0.306</v>
      </c>
      <c r="P17">
        <f t="shared" si="0"/>
        <v>61.199999999999996</v>
      </c>
      <c r="V17" s="28" t="s">
        <v>53</v>
      </c>
      <c r="W17" s="34" t="s">
        <v>52</v>
      </c>
      <c r="X17">
        <v>400</v>
      </c>
      <c r="Y17" s="28" t="s">
        <v>60</v>
      </c>
    </row>
    <row r="18" spans="12:25" ht="12.75">
      <c r="L18" s="17" t="s">
        <v>38</v>
      </c>
      <c r="M18" s="17" t="s">
        <v>7</v>
      </c>
      <c r="N18" s="18">
        <v>0.434</v>
      </c>
      <c r="P18">
        <f t="shared" si="0"/>
        <v>86.8</v>
      </c>
      <c r="V18" s="28" t="s">
        <v>56</v>
      </c>
      <c r="W18" s="28" t="s">
        <v>58</v>
      </c>
      <c r="X18" s="28" t="s">
        <v>59</v>
      </c>
      <c r="Y18" s="28" t="s">
        <v>57</v>
      </c>
    </row>
    <row r="19" spans="12:22" ht="12.75">
      <c r="L19" s="17" t="s">
        <v>39</v>
      </c>
      <c r="M19" s="17" t="s">
        <v>11</v>
      </c>
      <c r="N19" s="18">
        <v>0.722</v>
      </c>
      <c r="P19">
        <f t="shared" si="0"/>
        <v>144.4</v>
      </c>
      <c r="T19" s="28" t="s">
        <v>51</v>
      </c>
      <c r="U19" s="28" t="s">
        <v>54</v>
      </c>
      <c r="V19" s="28" t="s">
        <v>55</v>
      </c>
    </row>
    <row r="20" spans="12:25" ht="12.75">
      <c r="L20" s="17" t="s">
        <v>40</v>
      </c>
      <c r="M20" s="17" t="s">
        <v>12</v>
      </c>
      <c r="N20" s="18">
        <v>0.929</v>
      </c>
      <c r="P20">
        <f t="shared" si="0"/>
        <v>185.8</v>
      </c>
      <c r="R20" s="33">
        <v>0.038</v>
      </c>
      <c r="T20">
        <f>0.04*25</f>
        <v>1</v>
      </c>
      <c r="U20" s="25">
        <f>R20*25</f>
        <v>0.95</v>
      </c>
      <c r="V20">
        <f>R20*200</f>
        <v>7.6</v>
      </c>
      <c r="W20">
        <f>400-V20</f>
        <v>392.4</v>
      </c>
      <c r="X20">
        <v>392.4</v>
      </c>
      <c r="Y20">
        <v>7.6</v>
      </c>
    </row>
    <row r="21" spans="12:25" ht="12.75">
      <c r="L21" s="19" t="s">
        <v>41</v>
      </c>
      <c r="M21" s="17" t="s">
        <v>13</v>
      </c>
      <c r="N21" s="18">
        <v>1</v>
      </c>
      <c r="P21">
        <f t="shared" si="0"/>
        <v>200</v>
      </c>
      <c r="R21" s="33">
        <v>0.154</v>
      </c>
      <c r="U21" s="25">
        <f aca="true" t="shared" si="1" ref="U21:U33">R21*25</f>
        <v>3.85</v>
      </c>
      <c r="V21">
        <f aca="true" t="shared" si="2" ref="V21:V33">R21*200</f>
        <v>30.8</v>
      </c>
      <c r="W21">
        <f aca="true" t="shared" si="3" ref="W21:W33">400-V21</f>
        <v>369.2</v>
      </c>
      <c r="X21">
        <v>369.2</v>
      </c>
      <c r="Y21">
        <v>30.8</v>
      </c>
    </row>
    <row r="22" spans="12:25" ht="12.75">
      <c r="L22" s="17" t="s">
        <v>42</v>
      </c>
      <c r="M22" s="17" t="s">
        <v>14</v>
      </c>
      <c r="N22" s="18">
        <v>1.17</v>
      </c>
      <c r="P22">
        <f t="shared" si="0"/>
        <v>234</v>
      </c>
      <c r="R22" s="33">
        <v>0.306</v>
      </c>
      <c r="U22" s="25">
        <f t="shared" si="1"/>
        <v>7.6499999999999995</v>
      </c>
      <c r="V22">
        <f t="shared" si="2"/>
        <v>61.199999999999996</v>
      </c>
      <c r="W22">
        <f t="shared" si="3"/>
        <v>338.8</v>
      </c>
      <c r="X22">
        <v>338.8</v>
      </c>
      <c r="Y22">
        <v>61.199999999999996</v>
      </c>
    </row>
    <row r="23" spans="12:25" ht="12.75">
      <c r="L23" s="17" t="s">
        <v>43</v>
      </c>
      <c r="M23" s="17" t="s">
        <v>15</v>
      </c>
      <c r="N23" s="18">
        <v>1.278</v>
      </c>
      <c r="P23">
        <f t="shared" si="0"/>
        <v>255.6</v>
      </c>
      <c r="R23" s="33">
        <v>0.434</v>
      </c>
      <c r="U23" s="25">
        <f t="shared" si="1"/>
        <v>10.85</v>
      </c>
      <c r="V23">
        <f t="shared" si="2"/>
        <v>86.8</v>
      </c>
      <c r="W23">
        <f t="shared" si="3"/>
        <v>313.2</v>
      </c>
      <c r="X23">
        <v>313.2</v>
      </c>
      <c r="Y23">
        <v>86.8</v>
      </c>
    </row>
    <row r="24" spans="12:25" ht="12.75">
      <c r="L24" s="19" t="s">
        <v>44</v>
      </c>
      <c r="M24" s="17" t="s">
        <v>16</v>
      </c>
      <c r="N24" s="18">
        <v>1.399</v>
      </c>
      <c r="P24">
        <f t="shared" si="0"/>
        <v>279.8</v>
      </c>
      <c r="R24" s="33">
        <v>0.722</v>
      </c>
      <c r="U24" s="25">
        <f t="shared" si="1"/>
        <v>18.05</v>
      </c>
      <c r="V24">
        <f t="shared" si="2"/>
        <v>144.4</v>
      </c>
      <c r="W24">
        <f t="shared" si="3"/>
        <v>255.6</v>
      </c>
      <c r="X24">
        <v>255.6</v>
      </c>
      <c r="Y24">
        <v>144.4</v>
      </c>
    </row>
    <row r="25" spans="12:25" ht="12.75">
      <c r="L25" s="17" t="s">
        <v>45</v>
      </c>
      <c r="M25" s="17" t="s">
        <v>17</v>
      </c>
      <c r="N25" s="18">
        <v>1.566</v>
      </c>
      <c r="P25">
        <f t="shared" si="0"/>
        <v>313.2</v>
      </c>
      <c r="R25" s="33">
        <v>0.929</v>
      </c>
      <c r="U25" s="25">
        <f t="shared" si="1"/>
        <v>23.225</v>
      </c>
      <c r="V25">
        <f t="shared" si="2"/>
        <v>185.8</v>
      </c>
      <c r="W25">
        <f t="shared" si="3"/>
        <v>214.2</v>
      </c>
      <c r="X25">
        <v>214.2</v>
      </c>
      <c r="Y25">
        <v>185.8</v>
      </c>
    </row>
    <row r="26" spans="12:25" ht="12.75">
      <c r="L26" s="17" t="s">
        <v>46</v>
      </c>
      <c r="M26" s="17" t="s">
        <v>18</v>
      </c>
      <c r="N26" s="18">
        <v>1.694</v>
      </c>
      <c r="P26">
        <f t="shared" si="0"/>
        <v>338.8</v>
      </c>
      <c r="R26" s="33">
        <v>1</v>
      </c>
      <c r="U26" s="25">
        <f t="shared" si="1"/>
        <v>25</v>
      </c>
      <c r="V26">
        <f t="shared" si="2"/>
        <v>200</v>
      </c>
      <c r="W26">
        <f t="shared" si="3"/>
        <v>200</v>
      </c>
      <c r="X26">
        <v>200</v>
      </c>
      <c r="Y26">
        <v>200</v>
      </c>
    </row>
    <row r="27" spans="12:25" ht="12.75">
      <c r="L27" s="17" t="s">
        <v>47</v>
      </c>
      <c r="M27" s="17" t="s">
        <v>19</v>
      </c>
      <c r="N27" s="18">
        <v>1.846</v>
      </c>
      <c r="P27">
        <f t="shared" si="0"/>
        <v>369.20000000000005</v>
      </c>
      <c r="R27" s="33">
        <v>1.17</v>
      </c>
      <c r="U27" s="25">
        <f t="shared" si="1"/>
        <v>29.25</v>
      </c>
      <c r="V27">
        <f t="shared" si="2"/>
        <v>234</v>
      </c>
      <c r="W27">
        <f t="shared" si="3"/>
        <v>166</v>
      </c>
      <c r="X27">
        <v>166</v>
      </c>
      <c r="Y27">
        <v>234</v>
      </c>
    </row>
    <row r="28" spans="12:25" ht="12.75">
      <c r="L28" s="17" t="s">
        <v>48</v>
      </c>
      <c r="M28" s="17" t="s">
        <v>20</v>
      </c>
      <c r="N28" s="18">
        <v>1.962</v>
      </c>
      <c r="P28">
        <f t="shared" si="0"/>
        <v>392.4</v>
      </c>
      <c r="R28" s="33">
        <v>1.278</v>
      </c>
      <c r="U28" s="25">
        <f t="shared" si="1"/>
        <v>31.95</v>
      </c>
      <c r="V28">
        <f t="shared" si="2"/>
        <v>255.6</v>
      </c>
      <c r="W28">
        <f t="shared" si="3"/>
        <v>144.4</v>
      </c>
      <c r="X28">
        <v>144.4</v>
      </c>
      <c r="Y28">
        <v>255.6</v>
      </c>
    </row>
    <row r="29" spans="18:25" ht="12.75">
      <c r="R29" s="33">
        <v>1.399</v>
      </c>
      <c r="U29" s="25">
        <f t="shared" si="1"/>
        <v>34.975</v>
      </c>
      <c r="V29">
        <f t="shared" si="2"/>
        <v>279.8</v>
      </c>
      <c r="W29">
        <f t="shared" si="3"/>
        <v>120.19999999999999</v>
      </c>
      <c r="X29">
        <v>120.19999999999999</v>
      </c>
      <c r="Y29">
        <v>279.8</v>
      </c>
    </row>
    <row r="30" spans="18:25" ht="12.75">
      <c r="R30" s="33">
        <v>1.566</v>
      </c>
      <c r="U30" s="25">
        <f t="shared" si="1"/>
        <v>39.15</v>
      </c>
      <c r="V30">
        <f t="shared" si="2"/>
        <v>313.2</v>
      </c>
      <c r="W30">
        <f t="shared" si="3"/>
        <v>86.80000000000001</v>
      </c>
      <c r="X30">
        <v>86.80000000000001</v>
      </c>
      <c r="Y30">
        <v>313.2</v>
      </c>
    </row>
    <row r="31" spans="18:25" ht="12.75">
      <c r="R31" s="33">
        <v>1.694</v>
      </c>
      <c r="U31" s="25">
        <f t="shared" si="1"/>
        <v>42.35</v>
      </c>
      <c r="V31">
        <f t="shared" si="2"/>
        <v>338.8</v>
      </c>
      <c r="W31">
        <f t="shared" si="3"/>
        <v>61.19999999999999</v>
      </c>
      <c r="X31">
        <v>61.19999999999999</v>
      </c>
      <c r="Y31">
        <v>338.8</v>
      </c>
    </row>
    <row r="32" spans="18:25" ht="12.75">
      <c r="R32" s="33">
        <v>1.846</v>
      </c>
      <c r="U32" s="25">
        <f t="shared" si="1"/>
        <v>46.150000000000006</v>
      </c>
      <c r="V32">
        <f t="shared" si="2"/>
        <v>369.20000000000005</v>
      </c>
      <c r="W32">
        <f t="shared" si="3"/>
        <v>30.799999999999955</v>
      </c>
      <c r="X32">
        <v>30.799999999999955</v>
      </c>
      <c r="Y32">
        <v>369.20000000000005</v>
      </c>
    </row>
    <row r="33" spans="18:25" ht="12.75">
      <c r="R33" s="33">
        <v>1.962</v>
      </c>
      <c r="U33" s="25">
        <f t="shared" si="1"/>
        <v>49.05</v>
      </c>
      <c r="V33">
        <f t="shared" si="2"/>
        <v>392.4</v>
      </c>
      <c r="W33">
        <f t="shared" si="3"/>
        <v>7.600000000000023</v>
      </c>
      <c r="X33">
        <v>7.600000000000023</v>
      </c>
      <c r="Y33">
        <v>392.4</v>
      </c>
    </row>
    <row r="34" ht="12.75">
      <c r="K34" s="35">
        <v>0.038</v>
      </c>
    </row>
    <row r="35" ht="12.75">
      <c r="K35" s="35">
        <v>0.154</v>
      </c>
    </row>
    <row r="36" ht="12.75">
      <c r="K36" s="35">
        <v>0.306</v>
      </c>
    </row>
    <row r="37" ht="12.75">
      <c r="K37" s="35">
        <v>0.434</v>
      </c>
    </row>
    <row r="38" spans="11:23" ht="12.75">
      <c r="K38" s="35">
        <v>0.722</v>
      </c>
      <c r="W38">
        <f>400/2</f>
        <v>200</v>
      </c>
    </row>
    <row r="39" ht="12.75">
      <c r="K39" s="35">
        <v>0.929</v>
      </c>
    </row>
    <row r="40" ht="12.75">
      <c r="K40" s="35">
        <v>1</v>
      </c>
    </row>
    <row r="41" ht="12.75">
      <c r="K41" s="35">
        <v>1.17</v>
      </c>
    </row>
    <row r="42" spans="11:20" ht="12.75">
      <c r="K42" s="35">
        <v>1.278</v>
      </c>
      <c r="T42">
        <f>200*0.26</f>
        <v>52</v>
      </c>
    </row>
    <row r="43" spans="11:20" ht="12.75">
      <c r="K43" s="35">
        <v>1.399</v>
      </c>
      <c r="T43">
        <f>1.12*200</f>
        <v>224.00000000000003</v>
      </c>
    </row>
    <row r="44" ht="12.75">
      <c r="K44" s="35">
        <v>1.566</v>
      </c>
    </row>
    <row r="45" ht="12.75">
      <c r="K45" s="35">
        <v>1.694</v>
      </c>
    </row>
    <row r="46" ht="12.75">
      <c r="K46" s="35">
        <v>1.846</v>
      </c>
    </row>
    <row r="47" ht="12.75">
      <c r="K47" s="35">
        <v>1.962</v>
      </c>
    </row>
    <row r="68" spans="1:19" ht="38.25">
      <c r="A68" s="28" t="s">
        <v>50</v>
      </c>
      <c r="L68" s="22" t="str">
        <f>table!A2</f>
        <v>TC Probe Mark </v>
      </c>
      <c r="M68" s="22" t="str">
        <f>table!B2</f>
        <v>cm from Probe Wall</v>
      </c>
      <c r="N68" s="22" t="str">
        <f>table!C2</f>
        <v>POS-1</v>
      </c>
      <c r="O68" s="22" t="str">
        <f>table!D2</f>
        <v>POS-2</v>
      </c>
      <c r="P68" s="22" t="str">
        <f>table!E2</f>
        <v>POS-3</v>
      </c>
      <c r="Q68" s="22" t="str">
        <f>table!F2</f>
        <v>POS-4</v>
      </c>
      <c r="R68" s="20"/>
      <c r="S68" s="20"/>
    </row>
    <row r="69" spans="12:19" ht="12.75">
      <c r="L69" s="23" t="str">
        <f>table!A4</f>
        <v>RM1</v>
      </c>
      <c r="M69" s="24">
        <f>table!B4</f>
        <v>0.1</v>
      </c>
      <c r="N69" s="27">
        <f>table!C4</f>
        <v>31.228571428571428</v>
      </c>
      <c r="O69" s="27">
        <f>table!D4</f>
        <v>38.5</v>
      </c>
      <c r="P69" s="27">
        <f>table!E4</f>
        <v>32.72</v>
      </c>
      <c r="Q69" s="27">
        <f>table!F4</f>
        <v>33.21</v>
      </c>
      <c r="R69" s="20"/>
      <c r="S69" s="20"/>
    </row>
    <row r="70" spans="1:19" ht="15">
      <c r="A70" t="s">
        <v>4</v>
      </c>
      <c r="B70" s="29">
        <v>31.228571428571428</v>
      </c>
      <c r="C70" s="25" t="s">
        <v>4</v>
      </c>
      <c r="D70" s="29">
        <v>38.5</v>
      </c>
      <c r="E70" s="25" t="s">
        <v>4</v>
      </c>
      <c r="F70" s="29">
        <v>32.72</v>
      </c>
      <c r="G70" s="25" t="s">
        <v>4</v>
      </c>
      <c r="H70" s="29">
        <v>33.21</v>
      </c>
      <c r="L70" s="23" t="str">
        <f>table!A5</f>
        <v>RM2</v>
      </c>
      <c r="M70" s="24">
        <f>table!B5</f>
        <v>0.4</v>
      </c>
      <c r="N70" s="27">
        <f>table!C5</f>
        <v>29.45714285714286</v>
      </c>
      <c r="O70" s="27">
        <f>table!D5</f>
        <v>35.8</v>
      </c>
      <c r="P70" s="27">
        <f>table!E5</f>
        <v>32.0875</v>
      </c>
      <c r="Q70" s="27">
        <f>table!F5</f>
        <v>31.285714285714285</v>
      </c>
      <c r="R70" s="20"/>
      <c r="S70" s="20"/>
    </row>
    <row r="71" spans="1:19" ht="15">
      <c r="A71" t="s">
        <v>5</v>
      </c>
      <c r="B71" s="29">
        <v>29.45714285714286</v>
      </c>
      <c r="C71" s="25" t="s">
        <v>5</v>
      </c>
      <c r="D71" s="29">
        <v>35.8</v>
      </c>
      <c r="E71" s="25" t="s">
        <v>5</v>
      </c>
      <c r="F71" s="29">
        <v>32.0875</v>
      </c>
      <c r="G71" s="25" t="s">
        <v>5</v>
      </c>
      <c r="H71" s="29">
        <v>31.285714285714285</v>
      </c>
      <c r="L71" s="23" t="str">
        <f>table!A6</f>
        <v>RM3</v>
      </c>
      <c r="M71" s="24">
        <f>table!B6</f>
        <v>0.8</v>
      </c>
      <c r="N71" s="27">
        <f>table!C6</f>
        <v>28.14285714285714</v>
      </c>
      <c r="O71" s="27">
        <f>table!D6</f>
        <v>32.31</v>
      </c>
      <c r="P71" s="27">
        <f>table!E6</f>
        <v>29.48</v>
      </c>
      <c r="Q71" s="27">
        <f>table!F6</f>
        <v>29.366666666666667</v>
      </c>
      <c r="R71" s="20"/>
      <c r="S71" s="20"/>
    </row>
    <row r="72" spans="1:19" ht="15">
      <c r="A72" t="s">
        <v>6</v>
      </c>
      <c r="B72" s="29">
        <v>28.14285714285714</v>
      </c>
      <c r="C72" s="25" t="s">
        <v>6</v>
      </c>
      <c r="D72" s="29">
        <v>32.31</v>
      </c>
      <c r="E72" s="25" t="s">
        <v>6</v>
      </c>
      <c r="F72" s="29">
        <v>29.48</v>
      </c>
      <c r="G72" s="25" t="s">
        <v>6</v>
      </c>
      <c r="H72" s="29">
        <v>29.366666666666667</v>
      </c>
      <c r="L72" s="23" t="str">
        <f>table!A7</f>
        <v>RM4</v>
      </c>
      <c r="M72" s="24">
        <f>table!B7</f>
        <v>1.1</v>
      </c>
      <c r="N72" s="27">
        <f>table!C7</f>
        <v>28.72857142857143</v>
      </c>
      <c r="O72" s="27">
        <f>table!D7</f>
        <v>32.18</v>
      </c>
      <c r="P72" s="27">
        <f>table!E7</f>
        <v>30.537500000000005</v>
      </c>
      <c r="Q72" s="27">
        <f>table!F7</f>
        <v>30.257142857142856</v>
      </c>
      <c r="R72" s="20"/>
      <c r="S72" s="20"/>
    </row>
    <row r="73" spans="1:19" ht="15">
      <c r="A73" t="s">
        <v>7</v>
      </c>
      <c r="B73" s="29">
        <v>28.72857142857143</v>
      </c>
      <c r="C73" s="25" t="s">
        <v>7</v>
      </c>
      <c r="D73" s="29">
        <v>32.18</v>
      </c>
      <c r="E73" s="25" t="s">
        <v>7</v>
      </c>
      <c r="F73" s="29">
        <v>30.537500000000005</v>
      </c>
      <c r="G73" s="25" t="s">
        <v>7</v>
      </c>
      <c r="H73" s="29">
        <v>30.257142857142856</v>
      </c>
      <c r="L73" s="23" t="str">
        <f>table!A8</f>
        <v>RM5</v>
      </c>
      <c r="M73" s="24">
        <f>table!B8</f>
        <v>1.8</v>
      </c>
      <c r="N73" s="27">
        <f>table!C8</f>
        <v>64.85</v>
      </c>
      <c r="O73" s="27">
        <f>table!D8</f>
        <v>112.18333333333334</v>
      </c>
      <c r="P73" s="27">
        <f>table!E8</f>
        <v>107.775</v>
      </c>
      <c r="Q73" s="27">
        <f>table!F8</f>
        <v>102.38888888888889</v>
      </c>
      <c r="R73" s="20"/>
      <c r="S73" s="20"/>
    </row>
    <row r="74" spans="1:19" ht="15">
      <c r="A74" t="s">
        <v>11</v>
      </c>
      <c r="B74" s="30">
        <v>64.85</v>
      </c>
      <c r="C74" s="25" t="s">
        <v>11</v>
      </c>
      <c r="D74" s="30">
        <v>112.18333333333334</v>
      </c>
      <c r="E74" s="25" t="s">
        <v>11</v>
      </c>
      <c r="F74" s="30">
        <v>107.775</v>
      </c>
      <c r="G74" s="25" t="s">
        <v>11</v>
      </c>
      <c r="H74" s="30">
        <v>102.38888888888889</v>
      </c>
      <c r="L74" s="23" t="str">
        <f>table!A9</f>
        <v>RM6</v>
      </c>
      <c r="M74" s="24">
        <f>table!B9</f>
        <v>2.4</v>
      </c>
      <c r="N74" s="27">
        <f>table!C9</f>
        <v>1056.966666666667</v>
      </c>
      <c r="O74" s="27">
        <f>table!D9</f>
        <v>1051.9499999999998</v>
      </c>
      <c r="P74" s="27">
        <f>table!E9</f>
        <v>958.7833333333334</v>
      </c>
      <c r="Q74" s="27">
        <f>table!F9</f>
        <v>1048.325</v>
      </c>
      <c r="R74" s="20"/>
      <c r="S74" s="20"/>
    </row>
    <row r="75" spans="1:19" ht="15">
      <c r="A75" t="s">
        <v>12</v>
      </c>
      <c r="B75" s="31">
        <v>1056.966666666667</v>
      </c>
      <c r="C75" s="25" t="s">
        <v>12</v>
      </c>
      <c r="D75" s="31">
        <v>1051.9499999999998</v>
      </c>
      <c r="E75" s="25" t="s">
        <v>12</v>
      </c>
      <c r="F75" s="31">
        <v>958.7833333333334</v>
      </c>
      <c r="G75" s="25" t="s">
        <v>12</v>
      </c>
      <c r="H75" s="31">
        <v>1048.325</v>
      </c>
      <c r="L75" s="23" t="str">
        <f>table!A10</f>
        <v>RM7</v>
      </c>
      <c r="M75" s="24">
        <f>table!B10</f>
        <v>2.5</v>
      </c>
      <c r="N75" s="27">
        <f>table!C10</f>
        <v>392.43333333333334</v>
      </c>
      <c r="O75" s="27">
        <f>table!D10</f>
        <v>458.65000000000003</v>
      </c>
      <c r="P75" s="27">
        <f>table!E10</f>
        <v>542.2285714285715</v>
      </c>
      <c r="Q75" s="27">
        <f>table!F10</f>
        <v>313.0666666666667</v>
      </c>
      <c r="R75" s="20"/>
      <c r="S75" s="20"/>
    </row>
    <row r="76" spans="1:19" ht="15">
      <c r="A76" t="s">
        <v>13</v>
      </c>
      <c r="B76" s="32">
        <v>392.43333333333334</v>
      </c>
      <c r="C76" s="25" t="s">
        <v>13</v>
      </c>
      <c r="D76" s="32">
        <v>458.65000000000003</v>
      </c>
      <c r="E76" s="25" t="s">
        <v>13</v>
      </c>
      <c r="F76" s="32">
        <v>542.2285714285715</v>
      </c>
      <c r="G76" s="25" t="s">
        <v>13</v>
      </c>
      <c r="H76" s="32">
        <v>313.0666666666667</v>
      </c>
      <c r="L76" s="23" t="str">
        <f>table!A11</f>
        <v>RM8</v>
      </c>
      <c r="M76" s="24">
        <f>table!B11</f>
        <v>3</v>
      </c>
      <c r="N76" s="27">
        <f>table!C11</f>
        <v>380.3714285714286</v>
      </c>
      <c r="O76" s="27">
        <f>table!D11</f>
        <v>564.3166666666667</v>
      </c>
      <c r="P76" s="27">
        <f>table!E11</f>
        <v>473.7714285714286</v>
      </c>
      <c r="Q76" s="27">
        <f>table!F11</f>
        <v>330.56250000000006</v>
      </c>
      <c r="R76" s="20"/>
      <c r="S76" s="20"/>
    </row>
    <row r="77" spans="1:19" ht="15">
      <c r="A77" t="s">
        <v>14</v>
      </c>
      <c r="B77" s="32">
        <v>380.3714285714286</v>
      </c>
      <c r="C77" s="25" t="s">
        <v>14</v>
      </c>
      <c r="D77" s="32">
        <v>564.3166666666667</v>
      </c>
      <c r="E77" s="25" t="s">
        <v>14</v>
      </c>
      <c r="F77" s="32">
        <v>473.7714285714286</v>
      </c>
      <c r="G77" s="25" t="s">
        <v>14</v>
      </c>
      <c r="H77" s="32">
        <v>330.56250000000006</v>
      </c>
      <c r="L77" s="23" t="str">
        <f>table!A12</f>
        <v>RM9</v>
      </c>
      <c r="M77" s="24">
        <f>table!B12</f>
        <v>3.2</v>
      </c>
      <c r="N77" s="27">
        <f>table!C12</f>
        <v>809.8714285714285</v>
      </c>
      <c r="O77" s="27">
        <f>table!D12</f>
        <v>928.6875</v>
      </c>
      <c r="P77" s="27">
        <f>table!E12</f>
        <v>838.3714285714286</v>
      </c>
      <c r="Q77" s="27">
        <f>table!F12</f>
        <v>843.9625000000001</v>
      </c>
      <c r="R77" s="20"/>
      <c r="S77" s="20"/>
    </row>
    <row r="78" spans="1:19" ht="15">
      <c r="A78" t="s">
        <v>15</v>
      </c>
      <c r="B78" s="31">
        <v>809.8714285714285</v>
      </c>
      <c r="C78" s="25" t="s">
        <v>15</v>
      </c>
      <c r="D78" s="31">
        <v>928.6875</v>
      </c>
      <c r="E78" s="25" t="s">
        <v>15</v>
      </c>
      <c r="F78" s="31">
        <v>838.3714285714286</v>
      </c>
      <c r="G78" s="25" t="s">
        <v>15</v>
      </c>
      <c r="H78" s="31">
        <v>843.9625000000001</v>
      </c>
      <c r="L78" s="23" t="str">
        <f>table!A13</f>
        <v>RM10</v>
      </c>
      <c r="M78" s="24">
        <f>table!B13</f>
        <v>3.6</v>
      </c>
      <c r="N78" s="27">
        <f>table!C13</f>
        <v>1067.4857142857143</v>
      </c>
      <c r="O78" s="27">
        <f>table!D13</f>
        <v>759.3833333333333</v>
      </c>
      <c r="P78" s="27">
        <f>table!E13</f>
        <v>1039.4499999999998</v>
      </c>
      <c r="Q78" s="27">
        <f>table!F13</f>
        <v>932.6250000000001</v>
      </c>
      <c r="R78" s="20"/>
      <c r="S78" s="20"/>
    </row>
    <row r="79" spans="1:19" ht="15">
      <c r="A79" t="s">
        <v>16</v>
      </c>
      <c r="B79" s="31">
        <v>1067.4857142857143</v>
      </c>
      <c r="C79" s="25" t="s">
        <v>16</v>
      </c>
      <c r="D79" s="31">
        <v>759.3833333333333</v>
      </c>
      <c r="E79" s="25" t="s">
        <v>16</v>
      </c>
      <c r="F79" s="31">
        <v>1039.4499999999998</v>
      </c>
      <c r="G79" s="25" t="s">
        <v>16</v>
      </c>
      <c r="H79" s="31">
        <v>932.6250000000001</v>
      </c>
      <c r="L79" s="23" t="str">
        <f>table!A14</f>
        <v>RM11</v>
      </c>
      <c r="M79" s="24">
        <f>table!B14</f>
        <v>4</v>
      </c>
      <c r="N79" s="27">
        <f>table!C14</f>
        <v>282.75</v>
      </c>
      <c r="O79" s="27">
        <f>table!D14</f>
        <v>259.13333333333327</v>
      </c>
      <c r="P79" s="27">
        <f>table!E14</f>
        <v>289.7333333333333</v>
      </c>
      <c r="Q79" s="27">
        <f>table!F14</f>
        <v>287.95714285714286</v>
      </c>
      <c r="R79" s="20"/>
      <c r="S79" s="20"/>
    </row>
    <row r="80" spans="1:19" ht="15">
      <c r="A80" t="s">
        <v>17</v>
      </c>
      <c r="B80" s="32">
        <v>282.75</v>
      </c>
      <c r="C80" s="25" t="s">
        <v>17</v>
      </c>
      <c r="D80" s="32">
        <v>259.13333333333327</v>
      </c>
      <c r="E80" s="25" t="s">
        <v>17</v>
      </c>
      <c r="F80" s="32">
        <v>289.7333333333333</v>
      </c>
      <c r="G80" s="25" t="s">
        <v>17</v>
      </c>
      <c r="H80" s="32">
        <v>287.95714285714286</v>
      </c>
      <c r="L80" s="23" t="str">
        <f>table!A15</f>
        <v>RM12</v>
      </c>
      <c r="M80" s="24">
        <f>table!B15</f>
        <v>4.3</v>
      </c>
      <c r="N80" s="27">
        <f>table!C15</f>
        <v>227.16428571428574</v>
      </c>
      <c r="O80" s="27">
        <f>table!D15</f>
        <v>206.9846153846154</v>
      </c>
      <c r="P80" s="27">
        <f>table!E15</f>
        <v>197.97777777777776</v>
      </c>
      <c r="Q80" s="27">
        <f>table!F15</f>
        <v>199.73000000000002</v>
      </c>
      <c r="R80" s="20"/>
      <c r="S80" s="20"/>
    </row>
    <row r="81" spans="1:19" ht="15">
      <c r="A81" t="s">
        <v>18</v>
      </c>
      <c r="B81" s="32">
        <v>227.16428571428574</v>
      </c>
      <c r="C81" s="25" t="s">
        <v>18</v>
      </c>
      <c r="D81" s="32">
        <v>206.9846153846154</v>
      </c>
      <c r="E81" s="25" t="s">
        <v>18</v>
      </c>
      <c r="F81" s="32">
        <v>197.97777777777776</v>
      </c>
      <c r="G81" s="25" t="s">
        <v>18</v>
      </c>
      <c r="H81" s="32">
        <v>199.73000000000002</v>
      </c>
      <c r="L81" s="23" t="str">
        <f>table!A16</f>
        <v>RM13</v>
      </c>
      <c r="M81" s="24">
        <f>table!B16</f>
        <v>4.7</v>
      </c>
      <c r="N81" s="27">
        <f>table!C16</f>
        <v>170.60714285714286</v>
      </c>
      <c r="O81" s="27">
        <f>table!D16</f>
        <v>163.57142857142858</v>
      </c>
      <c r="P81" s="27">
        <f>table!E16</f>
        <v>151.98571428571427</v>
      </c>
      <c r="Q81" s="27">
        <f>table!F16</f>
        <v>163.00000000000003</v>
      </c>
      <c r="R81" s="20"/>
      <c r="S81" s="20"/>
    </row>
    <row r="82" spans="1:19" ht="15">
      <c r="A82" t="s">
        <v>19</v>
      </c>
      <c r="B82" s="30">
        <v>170.60714285714286</v>
      </c>
      <c r="C82" s="25" t="s">
        <v>19</v>
      </c>
      <c r="D82" s="30">
        <v>163.57142857142858</v>
      </c>
      <c r="E82" s="25" t="s">
        <v>19</v>
      </c>
      <c r="F82" s="30">
        <v>151.98571428571427</v>
      </c>
      <c r="G82" s="25" t="s">
        <v>19</v>
      </c>
      <c r="H82" s="30">
        <v>163.00000000000003</v>
      </c>
      <c r="L82" s="23" t="str">
        <f>table!A17</f>
        <v>RM14</v>
      </c>
      <c r="M82" s="24">
        <f>table!B17</f>
        <v>5</v>
      </c>
      <c r="N82" s="27">
        <f>table!C17</f>
        <v>155.35</v>
      </c>
      <c r="O82" s="27">
        <f>table!D17</f>
        <v>151.25000000000003</v>
      </c>
      <c r="P82" s="27">
        <f>table!E17</f>
        <v>135.29999999999998</v>
      </c>
      <c r="Q82" s="27">
        <f>table!F17</f>
        <v>147.34444444444443</v>
      </c>
      <c r="R82" s="20"/>
      <c r="S82" s="20"/>
    </row>
    <row r="83" spans="1:17" ht="15">
      <c r="A83" t="s">
        <v>20</v>
      </c>
      <c r="B83" s="30">
        <v>155.35</v>
      </c>
      <c r="C83" s="25" t="s">
        <v>20</v>
      </c>
      <c r="D83" s="30">
        <v>151.25000000000003</v>
      </c>
      <c r="E83" s="25" t="s">
        <v>20</v>
      </c>
      <c r="F83" s="30">
        <v>135.29999999999998</v>
      </c>
      <c r="G83" s="25" t="s">
        <v>20</v>
      </c>
      <c r="H83" s="30">
        <v>147.34444444444443</v>
      </c>
      <c r="L83" s="20"/>
      <c r="M83" s="21"/>
      <c r="N83" s="20"/>
      <c r="O83" s="20"/>
      <c r="P83" s="20"/>
      <c r="Q83" s="20"/>
    </row>
    <row r="84" spans="12:17" ht="12.75">
      <c r="L84" s="20"/>
      <c r="M84" s="20"/>
      <c r="N84" s="20"/>
      <c r="O84" s="20"/>
      <c r="P84" s="20"/>
      <c r="Q84" s="20"/>
    </row>
    <row r="85" spans="12:17" ht="12.75">
      <c r="L85" s="20"/>
      <c r="M85" s="20"/>
      <c r="N85" s="20"/>
      <c r="O85" s="20"/>
      <c r="P85" s="20"/>
      <c r="Q85" s="20"/>
    </row>
    <row r="86" spans="12:17" ht="12.75">
      <c r="L86" s="20"/>
      <c r="M86" s="20"/>
      <c r="N86" s="20"/>
      <c r="O86" s="20"/>
      <c r="P86" s="20"/>
      <c r="Q86" s="20"/>
    </row>
    <row r="87" spans="12:17" ht="12.75">
      <c r="L87" s="20"/>
      <c r="M87" s="20"/>
      <c r="N87" s="20"/>
      <c r="O87" s="20"/>
      <c r="P87" s="20"/>
      <c r="Q87" s="20"/>
    </row>
  </sheetData>
  <sheetProtection/>
  <mergeCells count="1">
    <mergeCell ref="M8:P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1:R87"/>
  <sheetViews>
    <sheetView zoomScalePageLayoutView="0" workbookViewId="0" topLeftCell="A1">
      <selection activeCell="K68" sqref="K68:P82"/>
    </sheetView>
  </sheetViews>
  <sheetFormatPr defaultColWidth="9.140625" defaultRowHeight="12.75"/>
  <cols>
    <col min="11" max="11" width="11.421875" style="0" customWidth="1"/>
  </cols>
  <sheetData>
    <row r="1" spans="10:14" ht="15.75" thickBot="1">
      <c r="J1" t="s">
        <v>22</v>
      </c>
      <c r="K1" t="s">
        <v>23</v>
      </c>
      <c r="L1" s="12" t="s">
        <v>24</v>
      </c>
      <c r="M1" s="12" t="s">
        <v>25</v>
      </c>
      <c r="N1" s="12" t="s">
        <v>26</v>
      </c>
    </row>
    <row r="2" spans="10:14" ht="13.5" thickBot="1">
      <c r="J2" s="10">
        <v>18</v>
      </c>
      <c r="K2">
        <v>2.71</v>
      </c>
      <c r="L2" s="13">
        <v>18</v>
      </c>
      <c r="M2" s="13">
        <v>24</v>
      </c>
      <c r="N2" s="13">
        <v>0.25</v>
      </c>
    </row>
    <row r="3" spans="10:14" ht="13.5" thickBot="1">
      <c r="J3" s="10">
        <v>36</v>
      </c>
      <c r="K3">
        <v>6.14</v>
      </c>
      <c r="L3" s="14">
        <v>36</v>
      </c>
      <c r="M3" s="14">
        <v>48</v>
      </c>
      <c r="N3" s="14">
        <v>0.5</v>
      </c>
    </row>
    <row r="4" spans="10:16" ht="13.5" customHeight="1" thickBot="1">
      <c r="J4" s="10">
        <v>72</v>
      </c>
      <c r="K4" s="10">
        <v>13</v>
      </c>
      <c r="L4" s="13">
        <v>72</v>
      </c>
      <c r="M4" s="13">
        <v>96</v>
      </c>
      <c r="N4" s="13">
        <v>1</v>
      </c>
      <c r="P4">
        <f>1/26.315</f>
        <v>0.03800114003420103</v>
      </c>
    </row>
    <row r="5" spans="10:14" ht="13.5" thickBot="1">
      <c r="J5" s="10">
        <v>108</v>
      </c>
      <c r="K5">
        <v>19.86</v>
      </c>
      <c r="L5" s="14">
        <v>108</v>
      </c>
      <c r="M5" s="14">
        <v>144</v>
      </c>
      <c r="N5" s="14">
        <v>1.5</v>
      </c>
    </row>
    <row r="6" spans="10:14" ht="13.5" thickBot="1">
      <c r="J6" s="10">
        <v>144</v>
      </c>
      <c r="K6">
        <v>26.71</v>
      </c>
      <c r="L6" s="13">
        <v>144</v>
      </c>
      <c r="M6" s="13">
        <v>192</v>
      </c>
      <c r="N6" s="13">
        <v>2</v>
      </c>
    </row>
    <row r="8" spans="12:15" ht="12.75">
      <c r="L8" s="55" t="s">
        <v>27</v>
      </c>
      <c r="M8" s="55"/>
      <c r="N8" s="55"/>
      <c r="O8" s="55"/>
    </row>
    <row r="9" spans="12:15" ht="12.75">
      <c r="L9" s="55"/>
      <c r="M9" s="55"/>
      <c r="N9" s="55"/>
      <c r="O9" s="55"/>
    </row>
    <row r="10" spans="12:18" ht="12.75">
      <c r="L10" s="55"/>
      <c r="M10" s="55"/>
      <c r="N10" s="55"/>
      <c r="O10" s="55"/>
      <c r="R10" t="s">
        <v>28</v>
      </c>
    </row>
    <row r="11" spans="12:15" ht="12.75">
      <c r="L11" s="55"/>
      <c r="M11" s="55"/>
      <c r="N11" s="55"/>
      <c r="O11" s="55"/>
    </row>
    <row r="12" spans="12:15" ht="12.75">
      <c r="L12" s="55"/>
      <c r="M12" s="55"/>
      <c r="N12" s="55"/>
      <c r="O12" s="55"/>
    </row>
    <row r="13" spans="17:18" ht="12.75">
      <c r="Q13" t="s">
        <v>29</v>
      </c>
      <c r="R13" t="s">
        <v>30</v>
      </c>
    </row>
    <row r="14" spans="11:18" ht="13.5" customHeight="1">
      <c r="K14" s="15" t="s">
        <v>31</v>
      </c>
      <c r="L14" s="15" t="s">
        <v>32</v>
      </c>
      <c r="M14" s="16" t="s">
        <v>10</v>
      </c>
      <c r="Q14" t="s">
        <v>33</v>
      </c>
      <c r="R14" t="s">
        <v>34</v>
      </c>
    </row>
    <row r="15" spans="11:15" ht="12.75">
      <c r="K15" s="17" t="s">
        <v>35</v>
      </c>
      <c r="L15" s="17" t="s">
        <v>4</v>
      </c>
      <c r="M15" s="18">
        <v>0.038</v>
      </c>
      <c r="O15">
        <f>M15*200</f>
        <v>7.6</v>
      </c>
    </row>
    <row r="16" spans="11:15" ht="12.75">
      <c r="K16" s="17" t="s">
        <v>36</v>
      </c>
      <c r="L16" s="17" t="s">
        <v>5</v>
      </c>
      <c r="M16" s="18">
        <v>0.154</v>
      </c>
      <c r="O16">
        <f aca="true" t="shared" si="0" ref="O16:O28">M16*200</f>
        <v>30.8</v>
      </c>
    </row>
    <row r="17" spans="11:15" ht="12.75">
      <c r="K17" s="17" t="s">
        <v>37</v>
      </c>
      <c r="L17" s="17" t="s">
        <v>6</v>
      </c>
      <c r="M17" s="18">
        <v>0.306</v>
      </c>
      <c r="O17">
        <f t="shared" si="0"/>
        <v>61.199999999999996</v>
      </c>
    </row>
    <row r="18" spans="11:15" ht="12.75">
      <c r="K18" s="17" t="s">
        <v>38</v>
      </c>
      <c r="L18" s="17" t="s">
        <v>7</v>
      </c>
      <c r="M18" s="18">
        <v>0.434</v>
      </c>
      <c r="O18">
        <f t="shared" si="0"/>
        <v>86.8</v>
      </c>
    </row>
    <row r="19" spans="11:15" ht="12.75">
      <c r="K19" s="17" t="s">
        <v>39</v>
      </c>
      <c r="L19" s="17" t="s">
        <v>11</v>
      </c>
      <c r="M19" s="18">
        <v>0.722</v>
      </c>
      <c r="O19">
        <f t="shared" si="0"/>
        <v>144.4</v>
      </c>
    </row>
    <row r="20" spans="11:15" ht="12.75">
      <c r="K20" s="17" t="s">
        <v>40</v>
      </c>
      <c r="L20" s="17" t="s">
        <v>12</v>
      </c>
      <c r="M20" s="18">
        <v>0.929</v>
      </c>
      <c r="O20">
        <f t="shared" si="0"/>
        <v>185.8</v>
      </c>
    </row>
    <row r="21" spans="11:15" ht="12.75">
      <c r="K21" s="19" t="s">
        <v>41</v>
      </c>
      <c r="L21" s="17" t="s">
        <v>13</v>
      </c>
      <c r="M21" s="18">
        <v>1</v>
      </c>
      <c r="O21">
        <f t="shared" si="0"/>
        <v>200</v>
      </c>
    </row>
    <row r="22" spans="11:15" ht="12.75">
      <c r="K22" s="17" t="s">
        <v>42</v>
      </c>
      <c r="L22" s="17" t="s">
        <v>14</v>
      </c>
      <c r="M22" s="18">
        <v>1.17</v>
      </c>
      <c r="O22">
        <f t="shared" si="0"/>
        <v>234</v>
      </c>
    </row>
    <row r="23" spans="11:15" ht="12.75">
      <c r="K23" s="17" t="s">
        <v>43</v>
      </c>
      <c r="L23" s="17" t="s">
        <v>15</v>
      </c>
      <c r="M23" s="18">
        <v>1.278</v>
      </c>
      <c r="O23">
        <f t="shared" si="0"/>
        <v>255.6</v>
      </c>
    </row>
    <row r="24" spans="11:15" ht="12.75">
      <c r="K24" s="19" t="s">
        <v>44</v>
      </c>
      <c r="L24" s="17" t="s">
        <v>16</v>
      </c>
      <c r="M24" s="18">
        <v>1.399</v>
      </c>
      <c r="O24">
        <f t="shared" si="0"/>
        <v>279.8</v>
      </c>
    </row>
    <row r="25" spans="11:15" ht="12.75">
      <c r="K25" s="17" t="s">
        <v>45</v>
      </c>
      <c r="L25" s="17" t="s">
        <v>17</v>
      </c>
      <c r="M25" s="18">
        <v>1.566</v>
      </c>
      <c r="O25">
        <f t="shared" si="0"/>
        <v>313.2</v>
      </c>
    </row>
    <row r="26" spans="11:15" ht="12.75">
      <c r="K26" s="17" t="s">
        <v>46</v>
      </c>
      <c r="L26" s="17" t="s">
        <v>18</v>
      </c>
      <c r="M26" s="18">
        <v>1.694</v>
      </c>
      <c r="O26">
        <f t="shared" si="0"/>
        <v>338.8</v>
      </c>
    </row>
    <row r="27" spans="11:15" ht="12.75">
      <c r="K27" s="17" t="s">
        <v>47</v>
      </c>
      <c r="L27" s="17" t="s">
        <v>19</v>
      </c>
      <c r="M27" s="18">
        <v>1.846</v>
      </c>
      <c r="O27">
        <f t="shared" si="0"/>
        <v>369.20000000000005</v>
      </c>
    </row>
    <row r="28" spans="11:15" ht="12.75">
      <c r="K28" s="17" t="s">
        <v>48</v>
      </c>
      <c r="L28" s="17" t="s">
        <v>20</v>
      </c>
      <c r="M28" s="18">
        <v>1.962</v>
      </c>
      <c r="O28">
        <f t="shared" si="0"/>
        <v>392.4</v>
      </c>
    </row>
    <row r="68" spans="11:18" ht="38.25">
      <c r="K68" s="22" t="str">
        <f>table!A2</f>
        <v>TC Probe Mark </v>
      </c>
      <c r="L68" s="22" t="str">
        <f>table!B2</f>
        <v>cm from Probe Wall</v>
      </c>
      <c r="M68" s="22" t="str">
        <f>table!C2</f>
        <v>POS-1</v>
      </c>
      <c r="N68" s="22" t="str">
        <f>table!D2</f>
        <v>POS-2</v>
      </c>
      <c r="O68" s="22" t="str">
        <f>table!E2</f>
        <v>POS-3</v>
      </c>
      <c r="P68" s="22" t="str">
        <f>table!F2</f>
        <v>POS-4</v>
      </c>
      <c r="Q68" s="20"/>
      <c r="R68" s="20"/>
    </row>
    <row r="69" spans="11:18" ht="12.75">
      <c r="K69" s="23" t="str">
        <f>table!A4</f>
        <v>RM1</v>
      </c>
      <c r="L69" s="24">
        <f>table!B4</f>
        <v>0.1</v>
      </c>
      <c r="M69" s="11">
        <f>table!C4</f>
        <v>31.228571428571428</v>
      </c>
      <c r="N69" s="11">
        <f>table!D4</f>
        <v>38.5</v>
      </c>
      <c r="O69" s="11">
        <f>table!E4</f>
        <v>32.72</v>
      </c>
      <c r="P69" s="11">
        <f>table!F4</f>
        <v>33.21</v>
      </c>
      <c r="Q69" s="20"/>
      <c r="R69" s="20"/>
    </row>
    <row r="70" spans="11:18" ht="12.75">
      <c r="K70" s="23" t="str">
        <f>table!A5</f>
        <v>RM2</v>
      </c>
      <c r="L70" s="24">
        <f>table!B5</f>
        <v>0.4</v>
      </c>
      <c r="M70" s="11">
        <f>table!C5</f>
        <v>29.45714285714286</v>
      </c>
      <c r="N70" s="11">
        <f>table!D5</f>
        <v>35.8</v>
      </c>
      <c r="O70" s="11">
        <f>table!E5</f>
        <v>32.0875</v>
      </c>
      <c r="P70" s="11">
        <f>table!F5</f>
        <v>31.285714285714285</v>
      </c>
      <c r="Q70" s="20"/>
      <c r="R70" s="20"/>
    </row>
    <row r="71" spans="11:18" ht="12.75">
      <c r="K71" s="23" t="str">
        <f>table!A6</f>
        <v>RM3</v>
      </c>
      <c r="L71" s="24">
        <f>table!B6</f>
        <v>0.8</v>
      </c>
      <c r="M71" s="11">
        <f>table!C6</f>
        <v>28.14285714285714</v>
      </c>
      <c r="N71" s="11">
        <f>table!D6</f>
        <v>32.31</v>
      </c>
      <c r="O71" s="11">
        <f>table!E6</f>
        <v>29.48</v>
      </c>
      <c r="P71" s="11">
        <f>table!F6</f>
        <v>29.366666666666667</v>
      </c>
      <c r="Q71" s="20"/>
      <c r="R71" s="20"/>
    </row>
    <row r="72" spans="11:18" ht="12.75">
      <c r="K72" s="23" t="str">
        <f>table!A7</f>
        <v>RM4</v>
      </c>
      <c r="L72" s="24">
        <f>table!B7</f>
        <v>1.1</v>
      </c>
      <c r="M72" s="11">
        <f>table!C7</f>
        <v>28.72857142857143</v>
      </c>
      <c r="N72" s="11">
        <f>table!D7</f>
        <v>32.18</v>
      </c>
      <c r="O72" s="11">
        <f>table!E7</f>
        <v>30.537500000000005</v>
      </c>
      <c r="P72" s="11">
        <f>table!F7</f>
        <v>30.257142857142856</v>
      </c>
      <c r="Q72" s="20"/>
      <c r="R72" s="20"/>
    </row>
    <row r="73" spans="11:18" ht="12.75">
      <c r="K73" s="23" t="str">
        <f>table!A8</f>
        <v>RM5</v>
      </c>
      <c r="L73" s="24">
        <f>table!B8</f>
        <v>1.8</v>
      </c>
      <c r="M73" s="11">
        <f>table!C8</f>
        <v>64.85</v>
      </c>
      <c r="N73" s="11">
        <f>table!D8</f>
        <v>112.18333333333334</v>
      </c>
      <c r="O73" s="11">
        <f>table!E8</f>
        <v>107.775</v>
      </c>
      <c r="P73" s="11">
        <f>table!F8</f>
        <v>102.38888888888889</v>
      </c>
      <c r="Q73" s="20"/>
      <c r="R73" s="20"/>
    </row>
    <row r="74" spans="11:18" ht="12.75">
      <c r="K74" s="23" t="str">
        <f>table!A9</f>
        <v>RM6</v>
      </c>
      <c r="L74" s="24">
        <f>table!B9</f>
        <v>2.4</v>
      </c>
      <c r="M74" s="11">
        <f>table!C9</f>
        <v>1056.966666666667</v>
      </c>
      <c r="N74" s="11">
        <f>table!D9</f>
        <v>1051.9499999999998</v>
      </c>
      <c r="O74" s="11">
        <f>table!E9</f>
        <v>958.7833333333334</v>
      </c>
      <c r="P74" s="11">
        <f>table!F9</f>
        <v>1048.325</v>
      </c>
      <c r="Q74" s="20"/>
      <c r="R74" s="20"/>
    </row>
    <row r="75" spans="11:18" ht="12.75">
      <c r="K75" s="23" t="str">
        <f>table!A10</f>
        <v>RM7</v>
      </c>
      <c r="L75" s="24">
        <f>table!B10</f>
        <v>2.5</v>
      </c>
      <c r="M75" s="11">
        <f>table!C10</f>
        <v>392.43333333333334</v>
      </c>
      <c r="N75" s="11">
        <f>table!D10</f>
        <v>458.65000000000003</v>
      </c>
      <c r="O75" s="11">
        <f>table!E10</f>
        <v>542.2285714285715</v>
      </c>
      <c r="P75" s="11">
        <f>table!F10</f>
        <v>313.0666666666667</v>
      </c>
      <c r="Q75" s="20"/>
      <c r="R75" s="20"/>
    </row>
    <row r="76" spans="11:18" ht="12.75">
      <c r="K76" s="23" t="str">
        <f>table!A11</f>
        <v>RM8</v>
      </c>
      <c r="L76" s="24">
        <f>table!B11</f>
        <v>3</v>
      </c>
      <c r="M76" s="11">
        <f>table!C11</f>
        <v>380.3714285714286</v>
      </c>
      <c r="N76" s="11">
        <f>table!D11</f>
        <v>564.3166666666667</v>
      </c>
      <c r="O76" s="11">
        <f>table!E11</f>
        <v>473.7714285714286</v>
      </c>
      <c r="P76" s="11">
        <f>table!F11</f>
        <v>330.56250000000006</v>
      </c>
      <c r="Q76" s="20"/>
      <c r="R76" s="20"/>
    </row>
    <row r="77" spans="11:18" ht="12.75">
      <c r="K77" s="23" t="str">
        <f>table!A12</f>
        <v>RM9</v>
      </c>
      <c r="L77" s="24">
        <f>table!B12</f>
        <v>3.2</v>
      </c>
      <c r="M77" s="11">
        <f>table!C12</f>
        <v>809.8714285714285</v>
      </c>
      <c r="N77" s="11">
        <f>table!D12</f>
        <v>928.6875</v>
      </c>
      <c r="O77" s="11">
        <f>table!E12</f>
        <v>838.3714285714286</v>
      </c>
      <c r="P77" s="11">
        <f>table!F12</f>
        <v>843.9625000000001</v>
      </c>
      <c r="Q77" s="20"/>
      <c r="R77" s="20"/>
    </row>
    <row r="78" spans="11:18" ht="12.75">
      <c r="K78" s="23" t="str">
        <f>table!A13</f>
        <v>RM10</v>
      </c>
      <c r="L78" s="24">
        <f>table!B13</f>
        <v>3.6</v>
      </c>
      <c r="M78" s="11">
        <f>table!C13</f>
        <v>1067.4857142857143</v>
      </c>
      <c r="N78" s="11">
        <f>table!D13</f>
        <v>759.3833333333333</v>
      </c>
      <c r="O78" s="11">
        <f>table!E13</f>
        <v>1039.4499999999998</v>
      </c>
      <c r="P78" s="11">
        <f>table!F13</f>
        <v>932.6250000000001</v>
      </c>
      <c r="Q78" s="20"/>
      <c r="R78" s="20"/>
    </row>
    <row r="79" spans="11:18" ht="12.75">
      <c r="K79" s="23" t="str">
        <f>table!A14</f>
        <v>RM11</v>
      </c>
      <c r="L79" s="24">
        <f>table!B14</f>
        <v>4</v>
      </c>
      <c r="M79" s="11">
        <f>table!C14</f>
        <v>282.75</v>
      </c>
      <c r="N79" s="11">
        <f>table!D14</f>
        <v>259.13333333333327</v>
      </c>
      <c r="O79" s="11">
        <f>table!E14</f>
        <v>289.7333333333333</v>
      </c>
      <c r="P79" s="11">
        <f>table!F14</f>
        <v>287.95714285714286</v>
      </c>
      <c r="Q79" s="20"/>
      <c r="R79" s="20"/>
    </row>
    <row r="80" spans="11:18" ht="12.75">
      <c r="K80" s="23" t="str">
        <f>table!A15</f>
        <v>RM12</v>
      </c>
      <c r="L80" s="24">
        <f>table!B15</f>
        <v>4.3</v>
      </c>
      <c r="M80" s="11">
        <f>table!C15</f>
        <v>227.16428571428574</v>
      </c>
      <c r="N80" s="11">
        <f>table!D15</f>
        <v>206.9846153846154</v>
      </c>
      <c r="O80" s="11">
        <f>table!E15</f>
        <v>197.97777777777776</v>
      </c>
      <c r="P80" s="11">
        <f>table!F15</f>
        <v>199.73000000000002</v>
      </c>
      <c r="Q80" s="20"/>
      <c r="R80" s="20"/>
    </row>
    <row r="81" spans="11:18" ht="12.75">
      <c r="K81" s="23" t="str">
        <f>table!A16</f>
        <v>RM13</v>
      </c>
      <c r="L81" s="24">
        <f>table!B16</f>
        <v>4.7</v>
      </c>
      <c r="M81" s="11">
        <f>table!C16</f>
        <v>170.60714285714286</v>
      </c>
      <c r="N81" s="11">
        <f>table!D16</f>
        <v>163.57142857142858</v>
      </c>
      <c r="O81" s="11">
        <f>table!E16</f>
        <v>151.98571428571427</v>
      </c>
      <c r="P81" s="11">
        <f>table!F16</f>
        <v>163.00000000000003</v>
      </c>
      <c r="Q81" s="20"/>
      <c r="R81" s="20"/>
    </row>
    <row r="82" spans="11:18" ht="12.75">
      <c r="K82" s="23" t="str">
        <f>table!A17</f>
        <v>RM14</v>
      </c>
      <c r="L82" s="24">
        <f>table!B17</f>
        <v>5</v>
      </c>
      <c r="M82" s="11">
        <f>table!C17</f>
        <v>155.35</v>
      </c>
      <c r="N82" s="11">
        <f>table!D17</f>
        <v>151.25000000000003</v>
      </c>
      <c r="O82" s="11">
        <f>table!E17</f>
        <v>135.29999999999998</v>
      </c>
      <c r="P82" s="11">
        <f>table!F17</f>
        <v>147.34444444444443</v>
      </c>
      <c r="Q82" s="20"/>
      <c r="R82" s="20"/>
    </row>
    <row r="83" spans="11:16" ht="12.75">
      <c r="K83" s="20"/>
      <c r="L83" s="21"/>
      <c r="M83" s="20"/>
      <c r="N83" s="20"/>
      <c r="O83" s="20"/>
      <c r="P83" s="20"/>
    </row>
    <row r="84" spans="11:16" ht="12.75">
      <c r="K84" s="20"/>
      <c r="L84" s="20"/>
      <c r="M84" s="20"/>
      <c r="N84" s="20"/>
      <c r="O84" s="20"/>
      <c r="P84" s="20"/>
    </row>
    <row r="85" spans="11:16" ht="12.75">
      <c r="K85" s="20"/>
      <c r="L85" s="20"/>
      <c r="M85" s="20"/>
      <c r="N85" s="20"/>
      <c r="O85" s="20"/>
      <c r="P85" s="20"/>
    </row>
    <row r="86" spans="11:16" ht="12.75">
      <c r="K86" s="20"/>
      <c r="L86" s="20"/>
      <c r="M86" s="20"/>
      <c r="N86" s="20"/>
      <c r="O86" s="20"/>
      <c r="P86" s="20"/>
    </row>
    <row r="87" spans="11:16" ht="12.75">
      <c r="K87" s="20"/>
      <c r="L87" s="20"/>
      <c r="M87" s="20"/>
      <c r="N87" s="20"/>
      <c r="O87" s="20"/>
      <c r="P87" s="20"/>
    </row>
  </sheetData>
  <sheetProtection/>
  <mergeCells count="1">
    <mergeCell ref="L8:O1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JATufts</dc:creator>
  <cp:keywords/>
  <dc:description/>
  <cp:lastModifiedBy>Tufts, Jenia</cp:lastModifiedBy>
  <cp:lastPrinted>2010-10-06T18:46:15Z</cp:lastPrinted>
  <dcterms:created xsi:type="dcterms:W3CDTF">2010-08-23T13:26:04Z</dcterms:created>
  <dcterms:modified xsi:type="dcterms:W3CDTF">2011-04-05T17:56:21Z</dcterms:modified>
  <cp:category/>
  <cp:version/>
  <cp:contentType/>
  <cp:contentStatus/>
</cp:coreProperties>
</file>